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9020" windowHeight="9855" tabRatio="615" activeTab="0"/>
  </bookViews>
  <sheets>
    <sheet name="Start Page" sheetId="1" r:id="rId1"/>
    <sheet name="Hard Rel Projs" sheetId="2" r:id="rId2"/>
    <sheet name="Soft Rel Mechs" sheetId="3" r:id="rId3"/>
    <sheet name="SER" sheetId="4" r:id="rId4"/>
    <sheet name="Space-Time Limits" sheetId="5" r:id="rId5"/>
    <sheet name="Checkpointing Sim" sheetId="6" r:id="rId6"/>
    <sheet name="Checkpointing Results" sheetId="7" r:id="rId7"/>
    <sheet name="scratch0" sheetId="8" r:id="rId8"/>
    <sheet name="scratch1" sheetId="9" r:id="rId9"/>
  </sheets>
  <definedNames/>
  <calcPr fullCalcOnLoad="1"/>
</workbook>
</file>

<file path=xl/sharedStrings.xml><?xml version="1.0" encoding="utf-8"?>
<sst xmlns="http://schemas.openxmlformats.org/spreadsheetml/2006/main" count="236" uniqueCount="187">
  <si>
    <t>Area:</t>
  </si>
  <si>
    <t>Reliability:</t>
  </si>
  <si>
    <t>Power:</t>
  </si>
  <si>
    <t>Transistor Level</t>
  </si>
  <si>
    <t>Outcome</t>
  </si>
  <si>
    <t>Material Engineering:</t>
  </si>
  <si>
    <t>Standard Cell Library:</t>
  </si>
  <si>
    <t>Material Hardening:</t>
  </si>
  <si>
    <t>Logic Level</t>
  </si>
  <si>
    <t>A</t>
  </si>
  <si>
    <t>B</t>
  </si>
  <si>
    <t>%</t>
  </si>
  <si>
    <t>O</t>
  </si>
  <si>
    <t>Percent Error Reduction = % * (A-B/O)</t>
  </si>
  <si>
    <t>Percent decrease in error rate</t>
  </si>
  <si>
    <t>Portion of replication (1 = none, 2 = double)</t>
  </si>
  <si>
    <t>Increase in power consumption (assuming simple replication)</t>
  </si>
  <si>
    <t>Increase in area (assuming simple replication)</t>
  </si>
  <si>
    <t>Combinational Redundancy*:</t>
  </si>
  <si>
    <t>*This can be achieved
using techniques such
as N-modular redundancy,
quadded logic and coding</t>
  </si>
  <si>
    <t>Percent of chip to which redundancy can be applied</t>
  </si>
  <si>
    <t>Module Level</t>
  </si>
  <si>
    <t>Note this estimate is consistent with the Merrimac estimates</t>
  </si>
  <si>
    <t>Some examples found in [1] (can only be applied to combinational logic)</t>
  </si>
  <si>
    <t>Soft Error Fault Tolerance Techniques and Overheads</t>
  </si>
  <si>
    <t>Fitting parameter (hopefully not lower than 1)</t>
  </si>
  <si>
    <t>Fitting parameter (&gt;= 1)</t>
  </si>
  <si>
    <t>ECC on array-based modules:</t>
  </si>
  <si>
    <t>Overall:</t>
  </si>
  <si>
    <t>Percent of chip to which library selection can be applied</t>
  </si>
  <si>
    <t>Percent increase in area</t>
  </si>
  <si>
    <t>Percent increase in power consumption</t>
  </si>
  <si>
    <t>V</t>
  </si>
  <si>
    <t>MTTF</t>
  </si>
  <si>
    <t>P</t>
  </si>
  <si>
    <t>Source Maheshwari, Trading Off Transient…</t>
  </si>
  <si>
    <t>Latch Pulse Tolerance:</t>
  </si>
  <si>
    <t>At the expense of necessary setup time, a resistance in a latch can be used
to filter high-frequency noise caused by high-energy particle strikes (old).</t>
  </si>
  <si>
    <t>Sequential Replication`:</t>
  </si>
  <si>
    <t>Latching delay between units (ns)</t>
  </si>
  <si>
    <t>Average pulse width (ns)</t>
  </si>
  <si>
    <t>Increase in area</t>
  </si>
  <si>
    <t>Increase in power consumption</t>
  </si>
  <si>
    <t>ST-TMR as presented in [2]</t>
  </si>
  <si>
    <t>References:</t>
  </si>
  <si>
    <t xml:space="preserve">[1] D. Ness, C. Hescott, and D. Lilja. Exploring Subsets of Standard Cell Libraries to Exploit Natural Fault Masking Capabilities for Reliable Logic. ACM Great Lakes Symposium on VLSI. March 2007. </t>
  </si>
  <si>
    <t>[2] W. Chen, R. Gong, F. Liu, K. Dai, and Z. Wang. Improving the Fault Tolerance of a Computer System with Space-Time Triple Modular Redundancy. Proceedings of the International Conference on Embedded Systems and Applications. November 2006.</t>
  </si>
  <si>
    <t>?</t>
  </si>
  <si>
    <t>Note that technology node, area, power, and delay are not discussed in the paper</t>
  </si>
  <si>
    <t>Core/Processor Level</t>
  </si>
  <si>
    <t>Redundancy factor (1=none, 2=DMR, 3=TMR)</t>
  </si>
  <si>
    <t>Process replication [3]:</t>
  </si>
  <si>
    <t>Note this technique has not been explored for soft error recovery,
but it would naturally catch soft-errors</t>
  </si>
  <si>
    <t>IBM base data:</t>
  </si>
  <si>
    <t>Mem FITs:</t>
  </si>
  <si>
    <t>*Notes:</t>
  </si>
  <si>
    <t>Projections based on number of processors per machine speculate that there will be 6-12 million cores per machine by 2020</t>
  </si>
  <si>
    <t>Given spare cores, the probability of hard failure changes due to ability to reconfigure</t>
  </si>
  <si>
    <t>Mem POF:</t>
  </si>
  <si>
    <t>Given spare cores and memories, assume task migration can be done without task failure</t>
  </si>
  <si>
    <t>Core FITs:</t>
  </si>
  <si>
    <t>Core POF`:</t>
  </si>
  <si>
    <t>Effective
Number of
Cores:</t>
  </si>
  <si>
    <t>Num Rows:</t>
  </si>
  <si>
    <t>System Life:</t>
  </si>
  <si>
    <t>`For configuration with spares, assume a useful system life, in years, given in D17</t>
  </si>
  <si>
    <t>This means that performance per core will need to increase 25-70 times over BG/L</t>
  </si>
  <si>
    <t>Row:</t>
  </si>
  <si>
    <t>Mins/Fail:</t>
  </si>
  <si>
    <t>Hrs/Fail</t>
  </si>
  <si>
    <t>Days/Fail</t>
  </si>
  <si>
    <t>Wks/Fail</t>
  </si>
  <si>
    <t>3000000 effective cores implies 333GF/core = 100x improvement in performance per core</t>
  </si>
  <si>
    <t>7000000 effective cores implies 143GF/core = 43x improvement in performance per core</t>
  </si>
  <si>
    <t>11000000 effective cores implies 91GF/core = 27x improvement in performance per core</t>
  </si>
  <si>
    <t>15000000 effective cores implies 67GF/core = 20x improvement in performance per core</t>
  </si>
  <si>
    <t>Percent FITs
CPU/RAM</t>
  </si>
  <si>
    <t>Macro Error:</t>
  </si>
  <si>
    <t>0%/100%</t>
  </si>
  <si>
    <t>Assume that memory is distibuted with cores so that swapping in spares can be calculated at the node level</t>
  </si>
  <si>
    <t>Compute Components</t>
  </si>
  <si>
    <t>Memory Components</t>
  </si>
  <si>
    <t>Number of
Cores per
Socket:</t>
  </si>
  <si>
    <t>Number of
Spare Cores
Per Socket:</t>
  </si>
  <si>
    <t>Number
of Sock:</t>
  </si>
  <si>
    <t>Total
Number of
Cors/Sock:</t>
  </si>
  <si>
    <t>Number of
Memory
Chips:</t>
  </si>
  <si>
    <t>W/ Spares,
Effective
Sock FITs:</t>
  </si>
  <si>
    <t>Core FITs 10, System Life 5</t>
  </si>
  <si>
    <t>#spares</t>
  </si>
  <si>
    <t>ITRS roadmap projects that 32Gb memory chips will be available by 2015 and 64Gb by 2020</t>
  </si>
  <si>
    <t>30%/70%</t>
  </si>
  <si>
    <t>20%/80%</t>
  </si>
  <si>
    <t>Total Number of Chips</t>
  </si>
  <si>
    <t>3%/97%</t>
  </si>
  <si>
    <t>1%/99%</t>
  </si>
  <si>
    <t>Number of Spare Chips:</t>
  </si>
  <si>
    <t>W/ Spares,
Effective
Chip FITs:</t>
  </si>
  <si>
    <t>50%/50%</t>
  </si>
  <si>
    <t>Percent area overhead CPU/RAM</t>
  </si>
  <si>
    <t>0%/0%</t>
  </si>
  <si>
    <t>1.56%/0.58%</t>
  </si>
  <si>
    <t>1.56%/0%</t>
  </si>
  <si>
    <t>Cache/Mem</t>
  </si>
  <si>
    <t>Interconnect</t>
  </si>
  <si>
    <t>Combinational</t>
  </si>
  <si>
    <t>Array-Based Modules</t>
  </si>
  <si>
    <t>Processor Features:</t>
  </si>
  <si>
    <t>% area</t>
  </si>
  <si>
    <t>Soft Error Hardening Techniques:</t>
  </si>
  <si>
    <t>Config:</t>
  </si>
  <si>
    <t>Materials Engineering</t>
  </si>
  <si>
    <t>Cache ECC</t>
  </si>
  <si>
    <t>Array Based ECC</t>
  </si>
  <si>
    <t>Selection Errors:</t>
  </si>
  <si>
    <t>1.56%/3.33%</t>
  </si>
  <si>
    <t>23%/77%</t>
  </si>
  <si>
    <t>1.56%/0.45%</t>
  </si>
  <si>
    <t>95%/5%</t>
  </si>
  <si>
    <t>81%/19%</t>
  </si>
  <si>
    <t>1.56%/1.67%</t>
  </si>
  <si>
    <t>3.12%/0.33%</t>
  </si>
  <si>
    <t>For Cache ECC, 0 is none, 1 is SECDED, 2 assumes full correction</t>
  </si>
  <si>
    <t>For Array Based ECC, 0 is none, 1 is SECDED, 2 assumes full correction</t>
  </si>
  <si>
    <t>Interconnect Replication</t>
  </si>
  <si>
    <t>Results:</t>
  </si>
  <si>
    <t>% area overhead</t>
  </si>
  <si>
    <t>% power overhead</t>
  </si>
  <si>
    <t>% delay overhead</t>
  </si>
  <si>
    <t>Redundancy Params:</t>
  </si>
  <si>
    <t>Cache/mem</t>
  </si>
  <si>
    <t>Array-Based</t>
  </si>
  <si>
    <t>Combin'l</t>
  </si>
  <si>
    <t>Interconn</t>
  </si>
  <si>
    <t>SEU Sensitivity</t>
  </si>
  <si>
    <t>Cell Library Selection</t>
  </si>
  <si>
    <t>For Interconnect Replication, 0 is none, 1 is small bus coded, 2 is large bus coded</t>
  </si>
  <si>
    <t>Redundancy Overhead</t>
  </si>
  <si>
    <t>For Redundancy Overhead, 0 is no replication, 1 is DMR, 2 is TMR, fractional is sensitivity based</t>
  </si>
  <si>
    <t>***Materials Engineering incomplete</t>
  </si>
  <si>
    <t>% reduction in errors by correction</t>
  </si>
  <si>
    <t>Notes:</t>
  </si>
  <si>
    <t>Redundancy for correction</t>
  </si>
  <si>
    <t xml:space="preserve">             3 is dual small bus, 4 is dual large bus, 5 assumes full correction</t>
  </si>
  <si>
    <t>% of Remaining Errors Attributed to Part`</t>
  </si>
  <si>
    <t>*When Redundancy is applied with the intent of correction, then correction is done in hardware, and detection is calculated based on the assumption that with the same correction hardware, even more errors can be detected. However, when redundancy is not applied with the intent of correction, it IS applied with the intent of detection of errors, so no errors are corrected in hardware via redundancy of combinational units.</t>
  </si>
  <si>
    <t>` % of Remaining Errors Attributed to Part is a calculation based on the assumption that hardware corrects errors.  Error detection does not contribute to these values.</t>
  </si>
  <si>
    <t>% errors detectable*</t>
  </si>
  <si>
    <t>N/A</t>
  </si>
  <si>
    <t>Rollback Time (in cycles):</t>
  </si>
  <si>
    <t>Frequency (GHz):</t>
  </si>
  <si>
    <t>Number of Rollbacks:</t>
  </si>
  <si>
    <t>Probability of error per cycle:</t>
  </si>
  <si>
    <t>Given that Space-Time Redundancy is used to catch and correct errors in hardware,
this spreadsheet calculates the time overhead of this method based on the SER FITs,
the clock frequency, rollback time, and number of components in the system</t>
  </si>
  <si>
    <t>Overhead in cycles:</t>
  </si>
  <si>
    <t>Overhead in seconds:</t>
  </si>
  <si>
    <t>SEU FITs per unit area:</t>
  </si>
  <si>
    <t>FITs:</t>
  </si>
  <si>
    <t>Time spent in computation:</t>
  </si>
  <si>
    <t>Minutes:</t>
  </si>
  <si>
    <t>Hours:</t>
  </si>
  <si>
    <t>Percentage of total time:</t>
  </si>
  <si>
    <t>This sheet evaluates the effectiveness of the generic checkpointing model for failure recovery.  Based on the inputs: chip FITs, checkpoint rate, checkpoint overhead, and rollback overhead, we can run a small simulation to estimate the amount of time spent in computation, checkpointing and rollback.  This information is used to extrapolate a limit on the FIT rate vs. checkpoint frequency/overhead</t>
  </si>
  <si>
    <t>Time spent checkpointing:</t>
  </si>
  <si>
    <t>Time spent rolling back:</t>
  </si>
  <si>
    <t>Total Time:</t>
  </si>
  <si>
    <t>Random Seed:</t>
  </si>
  <si>
    <t>Checkpoint frequency (mins):</t>
  </si>
  <si>
    <t>Minutes to Simulate:</t>
  </si>
  <si>
    <t>Timeslices per minute:</t>
  </si>
  <si>
    <t>FITs</t>
  </si>
  <si>
    <t>Time spent in computation with checkpoint overhead of:</t>
  </si>
  <si>
    <t>1 minute</t>
  </si>
  <si>
    <t>Checkpoint latency (mins):</t>
  </si>
  <si>
    <t>Rollback latency (mins):</t>
  </si>
  <si>
    <t>Constant FITs:</t>
  </si>
  <si>
    <t>Const Checkpoint Lat:</t>
  </si>
  <si>
    <t>Const Rollback Lat:</t>
  </si>
  <si>
    <t>Frequency:</t>
  </si>
  <si>
    <t>% Computation Time:</t>
  </si>
  <si>
    <t>Note that Young states that when checkpoint latency is small compared to 1/lambda, then optimal checkpoint frequency is near T = sqrt(2C/lambda)</t>
  </si>
  <si>
    <t>My model agrees with this approximation</t>
  </si>
  <si>
    <t>Checkpoint Latency:</t>
  </si>
  <si>
    <t>Max amount of useful computation time:</t>
  </si>
  <si>
    <t>Checkpoint Frequency:</t>
  </si>
  <si>
    <t>Max amount of useful computation time @:</t>
  </si>
  <si>
    <t xml:space="preserve">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</si>
</sst>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
    <numFmt numFmtId="166" formatCode="0.0"/>
    <numFmt numFmtId="167" formatCode="0.0000E+00"/>
    <numFmt numFmtId="168" formatCode="0.000"/>
    <numFmt numFmtId="169" formatCode="&quot;Yes&quot;;&quot;Yes&quot;;&quot;No&quot;"/>
    <numFmt numFmtId="170" formatCode="&quot;True&quot;;&quot;True&quot;;&quot;False&quot;"/>
    <numFmt numFmtId="171" formatCode="&quot;On&quot;;&quot;On&quot;;&quot;Off&quot;"/>
    <numFmt numFmtId="172" formatCode="0.00000E+00"/>
    <numFmt numFmtId="173" formatCode="0.000000000000"/>
    <numFmt numFmtId="174" formatCode="0.0000000"/>
    <numFmt numFmtId="175" formatCode="0.000000000000000000"/>
    <numFmt numFmtId="176" formatCode="0.E+00"/>
    <numFmt numFmtId="177" formatCode="0.000000000000000000000"/>
    <numFmt numFmtId="178" formatCode="0.000000E+00"/>
    <numFmt numFmtId="179" formatCode="0.00000000"/>
    <numFmt numFmtId="180" formatCode="0.000E+00"/>
    <numFmt numFmtId="181" formatCode="0.000%"/>
    <numFmt numFmtId="182" formatCode="#,##0.0"/>
    <numFmt numFmtId="183" formatCode="0.0E+00"/>
  </numFmts>
  <fonts count="12">
    <font>
      <sz val="10"/>
      <name val="Arial"/>
      <family val="0"/>
    </font>
    <font>
      <sz val="8"/>
      <name val="Arial"/>
      <family val="2"/>
    </font>
    <font>
      <vertAlign val="superscript"/>
      <sz val="10.75"/>
      <name val="Arial"/>
      <family val="0"/>
    </font>
    <font>
      <sz val="10.75"/>
      <name val="Arial"/>
      <family val="0"/>
    </font>
    <font>
      <vertAlign val="superscript"/>
      <sz val="10"/>
      <name val="Arial"/>
      <family val="0"/>
    </font>
    <font>
      <sz val="5.5"/>
      <name val="Arial"/>
      <family val="2"/>
    </font>
    <font>
      <sz val="9.5"/>
      <name val="Arial"/>
      <family val="0"/>
    </font>
    <font>
      <sz val="9"/>
      <name val="Arial"/>
      <family val="2"/>
    </font>
    <font>
      <sz val="9"/>
      <color indexed="8"/>
      <name val="Arial"/>
      <family val="2"/>
    </font>
    <font>
      <sz val="10"/>
      <color indexed="10"/>
      <name val="Arial"/>
      <family val="2"/>
    </font>
    <font>
      <b/>
      <sz val="10"/>
      <name val="Arial"/>
      <family val="0"/>
    </font>
    <font>
      <sz val="15.25"/>
      <name val="Arial"/>
      <family val="0"/>
    </font>
  </fonts>
  <fills count="2">
    <fill>
      <patternFill/>
    </fill>
    <fill>
      <patternFill patternType="gray125"/>
    </fill>
  </fills>
  <borders count="24">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9" fontId="0" fillId="0" borderId="0" xfId="0" applyNumberFormat="1" applyAlignment="1">
      <alignment/>
    </xf>
    <xf numFmtId="0" fontId="0" fillId="0" borderId="3" xfId="0" applyBorder="1" applyAlignment="1">
      <alignment/>
    </xf>
    <xf numFmtId="10" fontId="0" fillId="0" borderId="0" xfId="0" applyNumberFormat="1" applyAlignment="1">
      <alignment/>
    </xf>
    <xf numFmtId="0" fontId="0" fillId="0" borderId="0" xfId="0" applyBorder="1" applyAlignment="1">
      <alignment/>
    </xf>
    <xf numFmtId="0" fontId="0" fillId="0" borderId="4" xfId="0" applyBorder="1" applyAlignment="1">
      <alignment/>
    </xf>
    <xf numFmtId="0" fontId="1" fillId="0" borderId="0" xfId="0" applyFont="1" applyAlignment="1">
      <alignment/>
    </xf>
    <xf numFmtId="9" fontId="0" fillId="0" borderId="4" xfId="0" applyNumberFormat="1" applyBorder="1" applyAlignment="1">
      <alignment/>
    </xf>
    <xf numFmtId="164" fontId="0" fillId="0" borderId="0" xfId="0" applyNumberFormat="1" applyAlignment="1">
      <alignment/>
    </xf>
    <xf numFmtId="9" fontId="1" fillId="0" borderId="0" xfId="0" applyNumberFormat="1" applyFont="1" applyAlignment="1">
      <alignment/>
    </xf>
    <xf numFmtId="0" fontId="0" fillId="0" borderId="0" xfId="0" applyFont="1" applyAlignment="1">
      <alignment/>
    </xf>
    <xf numFmtId="0" fontId="0" fillId="0" borderId="3" xfId="0" applyFont="1" applyBorder="1" applyAlignment="1">
      <alignment/>
    </xf>
    <xf numFmtId="9" fontId="0" fillId="0" borderId="0" xfId="0" applyNumberFormat="1" applyFont="1" applyAlignment="1">
      <alignment/>
    </xf>
    <xf numFmtId="9" fontId="0" fillId="0" borderId="5" xfId="0" applyNumberFormat="1" applyBorder="1" applyAlignment="1">
      <alignment/>
    </xf>
    <xf numFmtId="166" fontId="0" fillId="0" borderId="5" xfId="0" applyNumberFormat="1" applyBorder="1" applyAlignment="1">
      <alignment/>
    </xf>
    <xf numFmtId="164" fontId="0" fillId="0" borderId="6" xfId="0" applyNumberFormat="1" applyBorder="1" applyAlignment="1">
      <alignment/>
    </xf>
    <xf numFmtId="1" fontId="0" fillId="0" borderId="4" xfId="0" applyNumberFormat="1" applyBorder="1" applyAlignment="1">
      <alignment/>
    </xf>
    <xf numFmtId="0" fontId="0" fillId="0" borderId="0" xfId="0" applyAlignment="1">
      <alignment wrapText="1"/>
    </xf>
    <xf numFmtId="0" fontId="0" fillId="0" borderId="0" xfId="0" applyAlignment="1">
      <alignment horizontal="right"/>
    </xf>
    <xf numFmtId="2" fontId="7" fillId="0" borderId="0" xfId="0" applyNumberFormat="1" applyFont="1" applyAlignment="1">
      <alignment/>
    </xf>
    <xf numFmtId="0" fontId="7" fillId="0" borderId="0" xfId="0" applyFont="1" applyAlignment="1">
      <alignment/>
    </xf>
    <xf numFmtId="0" fontId="7" fillId="0" borderId="0" xfId="0" applyFont="1" applyBorder="1" applyAlignment="1">
      <alignment wrapText="1"/>
    </xf>
    <xf numFmtId="168" fontId="7" fillId="0" borderId="0" xfId="0" applyNumberFormat="1" applyFont="1" applyBorder="1" applyAlignment="1">
      <alignment wrapText="1"/>
    </xf>
    <xf numFmtId="0" fontId="7" fillId="0" borderId="0" xfId="0" applyFont="1" applyAlignment="1">
      <alignment wrapText="1"/>
    </xf>
    <xf numFmtId="3" fontId="7" fillId="0" borderId="0" xfId="0" applyNumberFormat="1" applyFont="1" applyBorder="1" applyAlignment="1">
      <alignment/>
    </xf>
    <xf numFmtId="0" fontId="7" fillId="0" borderId="0" xfId="0" applyFont="1" applyBorder="1" applyAlignment="1">
      <alignment/>
    </xf>
    <xf numFmtId="167" fontId="7" fillId="0" borderId="0" xfId="0" applyNumberFormat="1" applyFont="1" applyBorder="1" applyAlignment="1">
      <alignment/>
    </xf>
    <xf numFmtId="167" fontId="7" fillId="0" borderId="0" xfId="0" applyNumberFormat="1" applyFont="1" applyAlignment="1">
      <alignment/>
    </xf>
    <xf numFmtId="0" fontId="7" fillId="0" borderId="0" xfId="0" applyFont="1" applyAlignment="1">
      <alignment horizontal="right"/>
    </xf>
    <xf numFmtId="11" fontId="7" fillId="0" borderId="0" xfId="0" applyNumberFormat="1" applyFont="1" applyAlignment="1">
      <alignment/>
    </xf>
    <xf numFmtId="0" fontId="7" fillId="0" borderId="7" xfId="0" applyFont="1" applyBorder="1" applyAlignment="1">
      <alignment/>
    </xf>
    <xf numFmtId="168" fontId="7" fillId="0" borderId="7" xfId="0" applyNumberFormat="1" applyFont="1" applyBorder="1" applyAlignment="1">
      <alignment/>
    </xf>
    <xf numFmtId="168" fontId="7" fillId="0" borderId="8" xfId="0" applyNumberFormat="1" applyFont="1" applyBorder="1" applyAlignment="1">
      <alignment/>
    </xf>
    <xf numFmtId="168" fontId="7" fillId="0" borderId="9" xfId="0" applyNumberFormat="1" applyFont="1" applyBorder="1" applyAlignment="1">
      <alignment/>
    </xf>
    <xf numFmtId="1" fontId="7" fillId="0" borderId="0" xfId="0" applyNumberFormat="1" applyFont="1" applyAlignment="1">
      <alignment/>
    </xf>
    <xf numFmtId="0" fontId="7" fillId="0" borderId="10" xfId="0" applyFont="1" applyBorder="1" applyAlignment="1">
      <alignment/>
    </xf>
    <xf numFmtId="168" fontId="7" fillId="0" borderId="10" xfId="0" applyNumberFormat="1" applyFont="1" applyBorder="1" applyAlignment="1">
      <alignment/>
    </xf>
    <xf numFmtId="168" fontId="7" fillId="0" borderId="0" xfId="0" applyNumberFormat="1" applyFont="1" applyBorder="1" applyAlignment="1">
      <alignment/>
    </xf>
    <xf numFmtId="168" fontId="7" fillId="0" borderId="11" xfId="0" applyNumberFormat="1" applyFont="1" applyBorder="1" applyAlignment="1">
      <alignment/>
    </xf>
    <xf numFmtId="0" fontId="7" fillId="0" borderId="0" xfId="0" applyFont="1" applyFill="1" applyBorder="1" applyAlignment="1">
      <alignment/>
    </xf>
    <xf numFmtId="0" fontId="7" fillId="0" borderId="12" xfId="0" applyFont="1" applyBorder="1" applyAlignment="1">
      <alignment/>
    </xf>
    <xf numFmtId="168" fontId="7" fillId="0" borderId="12" xfId="0" applyNumberFormat="1" applyFont="1" applyBorder="1" applyAlignment="1">
      <alignment/>
    </xf>
    <xf numFmtId="168" fontId="7" fillId="0" borderId="3" xfId="0" applyNumberFormat="1" applyFont="1" applyBorder="1" applyAlignment="1">
      <alignment/>
    </xf>
    <xf numFmtId="168" fontId="7" fillId="0" borderId="13" xfId="0" applyNumberFormat="1" applyFont="1" applyBorder="1" applyAlignment="1">
      <alignment/>
    </xf>
    <xf numFmtId="180"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11" fontId="7" fillId="0" borderId="0" xfId="0" applyNumberFormat="1" applyFont="1" applyBorder="1" applyAlignment="1">
      <alignment/>
    </xf>
    <xf numFmtId="0" fontId="7" fillId="0" borderId="9" xfId="0" applyFont="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3" xfId="0" applyFont="1" applyFill="1" applyBorder="1" applyAlignment="1">
      <alignment/>
    </xf>
    <xf numFmtId="180" fontId="7" fillId="0" borderId="0" xfId="0" applyNumberFormat="1" applyFont="1" applyBorder="1" applyAlignment="1">
      <alignment/>
    </xf>
    <xf numFmtId="10" fontId="7" fillId="0" borderId="0" xfId="0" applyNumberFormat="1" applyFont="1" applyAlignment="1">
      <alignment/>
    </xf>
    <xf numFmtId="180" fontId="8" fillId="0" borderId="0" xfId="0" applyNumberFormat="1" applyFont="1" applyBorder="1" applyAlignment="1">
      <alignment/>
    </xf>
    <xf numFmtId="0" fontId="0" fillId="0" borderId="10" xfId="0" applyBorder="1" applyAlignment="1">
      <alignment/>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left"/>
    </xf>
    <xf numFmtId="0" fontId="0" fillId="0" borderId="10" xfId="0" applyFill="1" applyBorder="1" applyAlignment="1">
      <alignment/>
    </xf>
    <xf numFmtId="0" fontId="0" fillId="0" borderId="11" xfId="0" applyNumberFormat="1" applyFill="1" applyBorder="1" applyAlignment="1">
      <alignment/>
    </xf>
    <xf numFmtId="0" fontId="0" fillId="0" borderId="12" xfId="0" applyFill="1" applyBorder="1" applyAlignment="1">
      <alignment/>
    </xf>
    <xf numFmtId="0" fontId="0" fillId="0" borderId="13" xfId="0" applyNumberFormat="1" applyFill="1" applyBorder="1" applyAlignment="1">
      <alignment/>
    </xf>
    <xf numFmtId="0" fontId="0" fillId="0" borderId="11" xfId="0" applyBorder="1" applyAlignment="1">
      <alignment/>
    </xf>
    <xf numFmtId="164" fontId="0" fillId="0" borderId="0" xfId="0" applyNumberFormat="1" applyBorder="1" applyAlignment="1">
      <alignment wrapText="1"/>
    </xf>
    <xf numFmtId="164" fontId="0" fillId="0" borderId="0" xfId="0" applyNumberFormat="1" applyBorder="1" applyAlignment="1">
      <alignment/>
    </xf>
    <xf numFmtId="164" fontId="0" fillId="0" borderId="3" xfId="0" applyNumberFormat="1" applyBorder="1" applyAlignment="1">
      <alignment/>
    </xf>
    <xf numFmtId="0" fontId="0" fillId="0" borderId="13" xfId="0" applyBorder="1" applyAlignment="1">
      <alignment/>
    </xf>
    <xf numFmtId="0" fontId="0" fillId="0" borderId="15" xfId="0" applyBorder="1" applyAlignment="1">
      <alignment wrapText="1"/>
    </xf>
    <xf numFmtId="0" fontId="0" fillId="0" borderId="14" xfId="0" applyFill="1" applyBorder="1" applyAlignment="1">
      <alignment/>
    </xf>
    <xf numFmtId="0" fontId="0" fillId="0" borderId="0" xfId="0" applyBorder="1" applyAlignment="1">
      <alignment wrapText="1"/>
    </xf>
    <xf numFmtId="0" fontId="0" fillId="0" borderId="11" xfId="0" applyBorder="1" applyAlignment="1">
      <alignment wrapText="1"/>
    </xf>
    <xf numFmtId="0" fontId="0" fillId="0" borderId="10" xfId="0" applyBorder="1" applyAlignment="1">
      <alignment wrapText="1"/>
    </xf>
    <xf numFmtId="181" fontId="0" fillId="0" borderId="10" xfId="0" applyNumberFormat="1" applyBorder="1" applyAlignment="1">
      <alignment/>
    </xf>
    <xf numFmtId="181" fontId="0" fillId="0" borderId="0" xfId="0" applyNumberFormat="1" applyBorder="1" applyAlignment="1">
      <alignment/>
    </xf>
    <xf numFmtId="181" fontId="0" fillId="0" borderId="11" xfId="0" applyNumberFormat="1" applyBorder="1" applyAlignment="1">
      <alignment/>
    </xf>
    <xf numFmtId="181" fontId="0" fillId="0" borderId="12" xfId="0" applyNumberFormat="1" applyBorder="1" applyAlignment="1">
      <alignment/>
    </xf>
    <xf numFmtId="181" fontId="0" fillId="0" borderId="3" xfId="0" applyNumberFormat="1" applyBorder="1" applyAlignment="1">
      <alignment/>
    </xf>
    <xf numFmtId="181" fontId="0" fillId="0" borderId="13" xfId="0" applyNumberFormat="1" applyBorder="1" applyAlignment="1">
      <alignment/>
    </xf>
    <xf numFmtId="9" fontId="0" fillId="0" borderId="0" xfId="0" applyNumberFormat="1" applyBorder="1" applyAlignment="1">
      <alignment/>
    </xf>
    <xf numFmtId="0" fontId="9" fillId="0" borderId="3" xfId="0" applyFont="1" applyBorder="1" applyAlignment="1">
      <alignment/>
    </xf>
    <xf numFmtId="0" fontId="0" fillId="0" borderId="0" xfId="0" applyFill="1" applyBorder="1" applyAlignment="1">
      <alignment/>
    </xf>
    <xf numFmtId="0" fontId="0" fillId="0" borderId="9" xfId="0" applyBorder="1" applyAlignment="1">
      <alignment wrapText="1"/>
    </xf>
    <xf numFmtId="181" fontId="0" fillId="0" borderId="0" xfId="0" applyNumberFormat="1" applyAlignment="1">
      <alignment/>
    </xf>
    <xf numFmtId="3" fontId="0" fillId="0" borderId="0" xfId="0" applyNumberFormat="1" applyAlignment="1">
      <alignment/>
    </xf>
    <xf numFmtId="0" fontId="0" fillId="0" borderId="3" xfId="0" applyFill="1" applyBorder="1" applyAlignment="1">
      <alignment/>
    </xf>
    <xf numFmtId="10" fontId="0" fillId="0" borderId="3" xfId="0" applyNumberFormat="1" applyBorder="1" applyAlignment="1">
      <alignment/>
    </xf>
    <xf numFmtId="182" fontId="0" fillId="0" borderId="0" xfId="0" applyNumberFormat="1" applyAlignment="1">
      <alignment/>
    </xf>
    <xf numFmtId="182" fontId="0" fillId="0" borderId="3" xfId="0" applyNumberFormat="1" applyBorder="1" applyAlignment="1">
      <alignment/>
    </xf>
    <xf numFmtId="1" fontId="0" fillId="0" borderId="0" xfId="0" applyNumberFormat="1" applyAlignment="1">
      <alignment/>
    </xf>
    <xf numFmtId="11" fontId="0" fillId="0" borderId="0" xfId="0" applyNumberFormat="1" applyAlignment="1">
      <alignment/>
    </xf>
    <xf numFmtId="0" fontId="0" fillId="0" borderId="16" xfId="0" applyBorder="1" applyAlignment="1">
      <alignment/>
    </xf>
    <xf numFmtId="3" fontId="0" fillId="0" borderId="9" xfId="0" applyNumberFormat="1" applyBorder="1" applyAlignment="1">
      <alignment/>
    </xf>
    <xf numFmtId="3" fontId="0" fillId="0" borderId="11" xfId="0" applyNumberFormat="1" applyBorder="1" applyAlignment="1">
      <alignment/>
    </xf>
    <xf numFmtId="0" fontId="0" fillId="0" borderId="17" xfId="0" applyBorder="1" applyAlignment="1">
      <alignment/>
    </xf>
    <xf numFmtId="0" fontId="0" fillId="0" borderId="18" xfId="0" applyBorder="1" applyAlignment="1">
      <alignment/>
    </xf>
    <xf numFmtId="3" fontId="0" fillId="0" borderId="17" xfId="0" applyNumberFormat="1" applyBorder="1" applyAlignment="1">
      <alignment/>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0" fillId="0" borderId="0" xfId="0" applyAlignment="1">
      <alignment horizontal="left" wrapText="1"/>
    </xf>
    <xf numFmtId="0" fontId="0" fillId="0" borderId="8" xfId="0" applyBorder="1" applyAlignment="1">
      <alignment horizontal="left" wrapText="1"/>
    </xf>
    <xf numFmtId="0" fontId="0" fillId="0" borderId="8" xfId="0" applyBorder="1" applyAlignment="1">
      <alignment horizontal="left"/>
    </xf>
    <xf numFmtId="0" fontId="0" fillId="0" borderId="12" xfId="0" applyBorder="1" applyAlignment="1">
      <alignment horizontal="left"/>
    </xf>
    <xf numFmtId="0" fontId="0" fillId="0" borderId="3" xfId="0" applyBorder="1" applyAlignment="1">
      <alignment horizontal="left"/>
    </xf>
    <xf numFmtId="0" fontId="0" fillId="0" borderId="4"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4" xfId="0" applyBorder="1" applyAlignment="1">
      <alignment horizontal="left"/>
    </xf>
    <xf numFmtId="0" fontId="0" fillId="0" borderId="4" xfId="0" applyBorder="1" applyAlignment="1">
      <alignment horizontal="left"/>
    </xf>
    <xf numFmtId="9" fontId="1" fillId="0" borderId="8" xfId="0" applyNumberFormat="1" applyFont="1" applyBorder="1" applyAlignment="1">
      <alignment horizontal="left" wrapText="1"/>
    </xf>
    <xf numFmtId="0" fontId="0" fillId="0" borderId="8" xfId="0"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0" xfId="0" applyFont="1" applyAlignment="1">
      <alignment horizontal="center"/>
    </xf>
    <xf numFmtId="0" fontId="0" fillId="0" borderId="14" xfId="0" applyBorder="1" applyAlignment="1">
      <alignment horizontal="left" wrapText="1"/>
    </xf>
    <xf numFmtId="0" fontId="0" fillId="0" borderId="15" xfId="0" applyBorder="1" applyAlignment="1">
      <alignment horizontal="left"/>
    </xf>
    <xf numFmtId="0" fontId="0" fillId="0" borderId="14" xfId="0" applyFill="1" applyBorder="1" applyAlignment="1">
      <alignment horizontal="left" wrapText="1"/>
    </xf>
    <xf numFmtId="0" fontId="0" fillId="0" borderId="4" xfId="0" applyFill="1" applyBorder="1" applyAlignment="1">
      <alignment horizontal="left" wrapText="1"/>
    </xf>
    <xf numFmtId="0" fontId="0" fillId="0" borderId="15" xfId="0"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0"/>
      <c:perspective val="0"/>
    </c:view3D>
    <c:plotArea>
      <c:layout>
        <c:manualLayout>
          <c:xMode val="edge"/>
          <c:yMode val="edge"/>
          <c:x val="0"/>
          <c:y val="0.00225"/>
          <c:w val="1"/>
          <c:h val="0.99975"/>
        </c:manualLayout>
      </c:layout>
      <c:surface3DChart>
        <c:ser>
          <c:idx val="0"/>
          <c:order val="0"/>
          <c:tx>
            <c:strRef>
              <c:f>'Hard Rel Projs'!$B$58</c:f>
              <c:strCache>
                <c:ptCount val="1"/>
                <c:pt idx="0">
                  <c:v>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Projs'!$B$59:$B$79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'Hard Rel Projs'!$C$58</c:f>
              <c:strCache>
                <c:ptCount val="1"/>
                <c:pt idx="0">
                  <c:v>4</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Projs'!$C$59:$C$79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'Hard Rel Projs'!$D$58</c:f>
              <c:strCache>
                <c:ptCount val="1"/>
                <c:pt idx="0">
                  <c:v>8</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Projs'!$D$59:$D$79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'Hard Rel Projs'!$E$58</c:f>
              <c:strCache>
                <c:ptCount val="1"/>
                <c:pt idx="0">
                  <c:v>16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Projs'!$E$59:$E$79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4"/>
          <c:order val="4"/>
          <c:tx>
            <c:strRef>
              <c:f>'Hard Rel Projs'!$F$58</c:f>
              <c:strCache>
                <c:ptCount val="1"/>
                <c:pt idx="0">
                  <c:v>32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Projs'!$F$59:$F$79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5"/>
          <c:order val="5"/>
          <c:tx>
            <c:strRef>
              <c:f>'Hard Rel Projs'!$G$58</c:f>
              <c:strCache>
                <c:ptCount val="1"/>
                <c:pt idx="0">
                  <c:v>64</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Projs'!$G$59:$G$79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6"/>
          <c:order val="6"/>
          <c:tx>
            <c:strRef>
              <c:f>'Hard Rel Projs'!$H$58</c:f>
              <c:strCache>
                <c:ptCount val="1"/>
                <c:pt idx="0">
                  <c:v>128</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Projs'!$H$59:$H$79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7"/>
          <c:order val="7"/>
          <c:tx>
            <c:strRef>
              <c:f>'Hard Rel Projs'!$I$58</c:f>
              <c:strCache>
                <c:ptCount val="1"/>
                <c:pt idx="0">
                  <c:v>256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Projs'!$I$59:$I$79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8"/>
          <c:order val="8"/>
          <c:tx>
            <c:strRef>
              <c:f>'Hard Rel Projs'!$J$58</c:f>
              <c:strCache>
                <c:ptCount val="1"/>
                <c:pt idx="0">
                  <c:v>512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Projs'!$J$59:$J$79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9"/>
          <c:order val="9"/>
          <c:tx>
            <c:strRef>
              <c:f>'Hard Rel Projs'!$K$58</c:f>
              <c:strCache>
                <c:ptCount val="1"/>
                <c:pt idx="0">
                  <c:v>1024</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Projs'!$K$59:$K$79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0"/>
          <c:order val="10"/>
          <c:tx>
            <c:strRef>
              <c:f>'Hard Rel Projs'!$L$58</c:f>
              <c:strCache>
                <c:ptCount val="1"/>
                <c:pt idx="0">
                  <c:v>2048</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Projs'!$L$59:$L$79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1"/>
          <c:order val="11"/>
          <c:tx>
            <c:strRef>
              <c:f>'Hard Rel Projs'!$M$58</c:f>
              <c:strCache>
                <c:ptCount val="1"/>
                <c:pt idx="0">
                  <c:v>4096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Projs'!$M$59:$M$79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2"/>
          <c:order val="12"/>
          <c:tx>
            <c:strRef>
              <c:f>'Hard Rel Projs'!$N$58</c:f>
              <c:strCache>
                <c:ptCount val="1"/>
                <c:pt idx="0">
                  <c:v>8192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'Hard Rel Projs'!$A$59:$A$79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'Hard Rel Projs'!$N$59:$N$79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28504944"/>
        <c:axId val="55217905"/>
        <c:axId val="27199098"/>
      </c:surface3DChart>
      <c:catAx>
        <c:axId val="28504944"/>
        <c:scaling>
          <c:orientation val="minMax"/>
        </c:scaling>
        <c:axPos val="b"/>
        <c:delete val="0"/>
        <c:numFmt formatCode="General" sourceLinked="1"/>
        <c:majorTickMark val="out"/>
        <c:minorTickMark val="none"/>
        <c:tickLblPos val="low"/>
        <c:txPr>
          <a:bodyPr/>
          <a:lstStyle/>
          <a:p>
            <a:pPr>
              <a:defRPr lang="en-US" cap="none" sz="550" b="0" i="0" u="none" baseline="0">
                <a:latin typeface="Arial"/>
                <a:ea typeface="Arial"/>
                <a:cs typeface="Arial"/>
              </a:defRPr>
            </a:pPr>
          </a:p>
        </c:txPr>
        <c:crossAx val="55217905"/>
        <c:crosses val="autoZero"/>
        <c:auto val="1"/>
        <c:lblOffset val="100"/>
        <c:noMultiLvlLbl val="0"/>
      </c:catAx>
      <c:valAx>
        <c:axId val="55217905"/>
        <c:scaling>
          <c:logBase val="10"/>
          <c:orientation val="minMax"/>
        </c:scaling>
        <c:axPos val="l"/>
        <c:majorGridlines/>
        <c:delete val="0"/>
        <c:numFmt formatCode="0.E+00" sourceLinked="0"/>
        <c:majorTickMark val="out"/>
        <c:minorTickMark val="none"/>
        <c:tickLblPos val="nextTo"/>
        <c:txPr>
          <a:bodyPr/>
          <a:lstStyle/>
          <a:p>
            <a:pPr>
              <a:defRPr lang="en-US" cap="none" sz="550" b="0" i="0" u="none" baseline="0">
                <a:latin typeface="Arial"/>
                <a:ea typeface="Arial"/>
                <a:cs typeface="Arial"/>
              </a:defRPr>
            </a:pPr>
          </a:p>
        </c:txPr>
        <c:crossAx val="28504944"/>
        <c:crossesAt val="1"/>
        <c:crossBetween val="between"/>
        <c:dispUnits/>
      </c:valAx>
      <c:serAx>
        <c:axId val="27199098"/>
        <c:scaling>
          <c:orientation val="minMax"/>
        </c:scaling>
        <c:axPos val="b"/>
        <c:delete val="0"/>
        <c:numFmt formatCode="General" sourceLinked="1"/>
        <c:majorTickMark val="out"/>
        <c:minorTickMark val="none"/>
        <c:tickLblPos val="low"/>
        <c:txPr>
          <a:bodyPr/>
          <a:lstStyle/>
          <a:p>
            <a:pPr>
              <a:defRPr lang="en-US" cap="none" sz="550" b="0" i="0" u="none" baseline="0">
                <a:latin typeface="Arial"/>
                <a:ea typeface="Arial"/>
                <a:cs typeface="Arial"/>
              </a:defRPr>
            </a:pPr>
          </a:p>
        </c:txPr>
        <c:crossAx val="55217905"/>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'Checkpointing Sim'!$A$21</c:f>
              <c:strCache>
                <c:ptCount val="1"/>
                <c:pt idx="0">
                  <c:v>Time spent in computation with checkpoint overhead of: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exp"/>
            <c:dispEq val="1"/>
            <c:dispRSqr val="1"/>
            <c:trendlineLbl>
              <c:layout>
                <c:manualLayout>
                  <c:x val="0"/>
                  <c:y val="0"/>
                </c:manualLayout>
              </c:layout>
              <c:numFmt formatCode="General"/>
            </c:trendlineLbl>
          </c:trendline>
          <c:xVal>
            <c:numRef>
              <c:f>'Checkpointing Sim'!$A$23:$A$172</c:f>
              <c:numCache>
                <c:ptCount val="150"/>
                <c:pt idx="0">
                  <c:v>500000</c:v>
                </c:pt>
                <c:pt idx="1">
                  <c:v>1000000</c:v>
                </c:pt>
                <c:pt idx="2">
                  <c:v>1500000</c:v>
                </c:pt>
                <c:pt idx="3">
                  <c:v>2000000</c:v>
                </c:pt>
                <c:pt idx="4">
                  <c:v>2500000</c:v>
                </c:pt>
                <c:pt idx="5">
                  <c:v>3000000</c:v>
                </c:pt>
                <c:pt idx="6">
                  <c:v>3500000</c:v>
                </c:pt>
                <c:pt idx="7">
                  <c:v>4000000</c:v>
                </c:pt>
                <c:pt idx="8">
                  <c:v>4500000</c:v>
                </c:pt>
                <c:pt idx="9">
                  <c:v>5000000</c:v>
                </c:pt>
                <c:pt idx="10">
                  <c:v>5500000</c:v>
                </c:pt>
                <c:pt idx="11">
                  <c:v>6000000</c:v>
                </c:pt>
                <c:pt idx="12">
                  <c:v>6500000</c:v>
                </c:pt>
                <c:pt idx="13">
                  <c:v>7000000</c:v>
                </c:pt>
                <c:pt idx="14">
                  <c:v>7500000</c:v>
                </c:pt>
                <c:pt idx="15">
                  <c:v>8000000</c:v>
                </c:pt>
                <c:pt idx="16">
                  <c:v>8500000</c:v>
                </c:pt>
                <c:pt idx="17">
                  <c:v>9000000</c:v>
                </c:pt>
                <c:pt idx="18">
                  <c:v>9500000</c:v>
                </c:pt>
                <c:pt idx="19">
                  <c:v>10000000</c:v>
                </c:pt>
                <c:pt idx="20">
                  <c:v>10500000</c:v>
                </c:pt>
                <c:pt idx="21">
                  <c:v>11000000</c:v>
                </c:pt>
                <c:pt idx="22">
                  <c:v>11500000</c:v>
                </c:pt>
                <c:pt idx="23">
                  <c:v>12000000</c:v>
                </c:pt>
                <c:pt idx="24">
                  <c:v>12500000</c:v>
                </c:pt>
                <c:pt idx="25">
                  <c:v>13000000</c:v>
                </c:pt>
                <c:pt idx="26">
                  <c:v>13500000</c:v>
                </c:pt>
                <c:pt idx="27">
                  <c:v>14000000</c:v>
                </c:pt>
                <c:pt idx="28">
                  <c:v>14500000</c:v>
                </c:pt>
                <c:pt idx="29">
                  <c:v>15000000</c:v>
                </c:pt>
                <c:pt idx="30">
                  <c:v>15500000</c:v>
                </c:pt>
                <c:pt idx="31">
                  <c:v>16000000</c:v>
                </c:pt>
                <c:pt idx="32">
                  <c:v>16500000</c:v>
                </c:pt>
                <c:pt idx="33">
                  <c:v>17000000</c:v>
                </c:pt>
                <c:pt idx="34">
                  <c:v>17500000</c:v>
                </c:pt>
                <c:pt idx="35">
                  <c:v>18000000</c:v>
                </c:pt>
                <c:pt idx="36">
                  <c:v>18500000</c:v>
                </c:pt>
                <c:pt idx="37">
                  <c:v>19000000</c:v>
                </c:pt>
                <c:pt idx="38">
                  <c:v>19500000</c:v>
                </c:pt>
                <c:pt idx="39">
                  <c:v>20000000</c:v>
                </c:pt>
                <c:pt idx="40">
                  <c:v>20500000</c:v>
                </c:pt>
                <c:pt idx="41">
                  <c:v>21000000</c:v>
                </c:pt>
                <c:pt idx="42">
                  <c:v>21500000</c:v>
                </c:pt>
                <c:pt idx="43">
                  <c:v>22000000</c:v>
                </c:pt>
                <c:pt idx="44">
                  <c:v>22500000</c:v>
                </c:pt>
                <c:pt idx="45">
                  <c:v>23000000</c:v>
                </c:pt>
                <c:pt idx="46">
                  <c:v>23500000</c:v>
                </c:pt>
                <c:pt idx="47">
                  <c:v>24000000</c:v>
                </c:pt>
                <c:pt idx="48">
                  <c:v>24500000</c:v>
                </c:pt>
                <c:pt idx="49">
                  <c:v>25000000</c:v>
                </c:pt>
                <c:pt idx="50">
                  <c:v>5000000</c:v>
                </c:pt>
                <c:pt idx="51">
                  <c:v>10000000</c:v>
                </c:pt>
                <c:pt idx="52">
                  <c:v>15000000</c:v>
                </c:pt>
                <c:pt idx="53">
                  <c:v>20000000</c:v>
                </c:pt>
                <c:pt idx="54">
                  <c:v>25000000</c:v>
                </c:pt>
                <c:pt idx="55">
                  <c:v>30000000</c:v>
                </c:pt>
                <c:pt idx="56">
                  <c:v>35000000</c:v>
                </c:pt>
                <c:pt idx="57">
                  <c:v>40000000</c:v>
                </c:pt>
                <c:pt idx="58">
                  <c:v>45000000</c:v>
                </c:pt>
                <c:pt idx="59">
                  <c:v>50000000</c:v>
                </c:pt>
                <c:pt idx="60">
                  <c:v>55000000</c:v>
                </c:pt>
                <c:pt idx="61">
                  <c:v>60000000</c:v>
                </c:pt>
                <c:pt idx="62">
                  <c:v>65000000</c:v>
                </c:pt>
                <c:pt idx="63">
                  <c:v>70000000</c:v>
                </c:pt>
                <c:pt idx="64">
                  <c:v>75000000</c:v>
                </c:pt>
                <c:pt idx="65">
                  <c:v>80000000</c:v>
                </c:pt>
                <c:pt idx="66">
                  <c:v>85000000</c:v>
                </c:pt>
                <c:pt idx="67">
                  <c:v>90000000</c:v>
                </c:pt>
                <c:pt idx="68">
                  <c:v>95000000</c:v>
                </c:pt>
                <c:pt idx="69">
                  <c:v>100000000</c:v>
                </c:pt>
                <c:pt idx="70">
                  <c:v>105000000</c:v>
                </c:pt>
                <c:pt idx="71">
                  <c:v>110000000</c:v>
                </c:pt>
                <c:pt idx="72">
                  <c:v>115000000</c:v>
                </c:pt>
                <c:pt idx="73">
                  <c:v>120000000</c:v>
                </c:pt>
                <c:pt idx="74">
                  <c:v>125000000</c:v>
                </c:pt>
                <c:pt idx="75">
                  <c:v>130000000</c:v>
                </c:pt>
                <c:pt idx="76">
                  <c:v>135000000</c:v>
                </c:pt>
                <c:pt idx="77">
                  <c:v>140000000</c:v>
                </c:pt>
                <c:pt idx="78">
                  <c:v>145000000</c:v>
                </c:pt>
                <c:pt idx="79">
                  <c:v>150000000</c:v>
                </c:pt>
                <c:pt idx="80">
                  <c:v>155000000</c:v>
                </c:pt>
                <c:pt idx="81">
                  <c:v>160000000</c:v>
                </c:pt>
                <c:pt idx="82">
                  <c:v>165000000</c:v>
                </c:pt>
                <c:pt idx="83">
                  <c:v>170000000</c:v>
                </c:pt>
                <c:pt idx="84">
                  <c:v>175000000</c:v>
                </c:pt>
                <c:pt idx="85">
                  <c:v>180000000</c:v>
                </c:pt>
                <c:pt idx="86">
                  <c:v>185000000</c:v>
                </c:pt>
                <c:pt idx="87">
                  <c:v>190000000</c:v>
                </c:pt>
                <c:pt idx="88">
                  <c:v>195000000</c:v>
                </c:pt>
                <c:pt idx="89">
                  <c:v>200000000</c:v>
                </c:pt>
                <c:pt idx="90">
                  <c:v>205000000</c:v>
                </c:pt>
                <c:pt idx="91">
                  <c:v>210000000</c:v>
                </c:pt>
                <c:pt idx="92">
                  <c:v>215000000</c:v>
                </c:pt>
                <c:pt idx="93">
                  <c:v>220000000</c:v>
                </c:pt>
                <c:pt idx="94">
                  <c:v>225000000</c:v>
                </c:pt>
                <c:pt idx="95">
                  <c:v>230000000</c:v>
                </c:pt>
                <c:pt idx="96">
                  <c:v>235000000</c:v>
                </c:pt>
                <c:pt idx="97">
                  <c:v>240000000</c:v>
                </c:pt>
                <c:pt idx="98">
                  <c:v>245000000</c:v>
                </c:pt>
                <c:pt idx="99">
                  <c:v>250000000</c:v>
                </c:pt>
                <c:pt idx="100">
                  <c:v>50000000</c:v>
                </c:pt>
                <c:pt idx="101">
                  <c:v>100000000</c:v>
                </c:pt>
                <c:pt idx="102">
                  <c:v>150000000</c:v>
                </c:pt>
                <c:pt idx="103">
                  <c:v>200000000</c:v>
                </c:pt>
                <c:pt idx="104">
                  <c:v>250000000</c:v>
                </c:pt>
                <c:pt idx="105">
                  <c:v>300000000</c:v>
                </c:pt>
                <c:pt idx="106">
                  <c:v>350000000</c:v>
                </c:pt>
                <c:pt idx="107">
                  <c:v>400000000</c:v>
                </c:pt>
                <c:pt idx="108">
                  <c:v>450000000</c:v>
                </c:pt>
                <c:pt idx="109">
                  <c:v>500000000</c:v>
                </c:pt>
                <c:pt idx="110">
                  <c:v>550000000</c:v>
                </c:pt>
                <c:pt idx="111">
                  <c:v>600000000</c:v>
                </c:pt>
                <c:pt idx="112">
                  <c:v>650000000</c:v>
                </c:pt>
                <c:pt idx="113">
                  <c:v>700000000</c:v>
                </c:pt>
                <c:pt idx="114">
                  <c:v>750000000</c:v>
                </c:pt>
                <c:pt idx="115">
                  <c:v>800000000</c:v>
                </c:pt>
                <c:pt idx="116">
                  <c:v>850000000</c:v>
                </c:pt>
                <c:pt idx="117">
                  <c:v>900000000</c:v>
                </c:pt>
                <c:pt idx="118">
                  <c:v>950000000</c:v>
                </c:pt>
                <c:pt idx="119">
                  <c:v>1000000000</c:v>
                </c:pt>
                <c:pt idx="120">
                  <c:v>1050000000</c:v>
                </c:pt>
                <c:pt idx="121">
                  <c:v>1100000000</c:v>
                </c:pt>
                <c:pt idx="122">
                  <c:v>1150000000</c:v>
                </c:pt>
                <c:pt idx="123">
                  <c:v>1200000000</c:v>
                </c:pt>
                <c:pt idx="124">
                  <c:v>1250000000</c:v>
                </c:pt>
                <c:pt idx="125">
                  <c:v>1300000000</c:v>
                </c:pt>
                <c:pt idx="126">
                  <c:v>1350000000</c:v>
                </c:pt>
                <c:pt idx="127">
                  <c:v>1400000000</c:v>
                </c:pt>
                <c:pt idx="128">
                  <c:v>1450000000</c:v>
                </c:pt>
                <c:pt idx="129">
                  <c:v>1500000000</c:v>
                </c:pt>
                <c:pt idx="130">
                  <c:v>1550000000</c:v>
                </c:pt>
                <c:pt idx="131">
                  <c:v>1600000000</c:v>
                </c:pt>
                <c:pt idx="132">
                  <c:v>1650000000</c:v>
                </c:pt>
                <c:pt idx="133">
                  <c:v>1700000000</c:v>
                </c:pt>
                <c:pt idx="134">
                  <c:v>1750000000</c:v>
                </c:pt>
                <c:pt idx="135">
                  <c:v>1800000000</c:v>
                </c:pt>
                <c:pt idx="136">
                  <c:v>1850000000</c:v>
                </c:pt>
                <c:pt idx="137">
                  <c:v>1900000000</c:v>
                </c:pt>
                <c:pt idx="138">
                  <c:v>1950000000</c:v>
                </c:pt>
                <c:pt idx="139">
                  <c:v>2000000000</c:v>
                </c:pt>
                <c:pt idx="140">
                  <c:v>2050000000</c:v>
                </c:pt>
                <c:pt idx="141">
                  <c:v>2100000000</c:v>
                </c:pt>
                <c:pt idx="142">
                  <c:v>2150000000</c:v>
                </c:pt>
                <c:pt idx="143">
                  <c:v>2200000000</c:v>
                </c:pt>
                <c:pt idx="144">
                  <c:v>2250000000</c:v>
                </c:pt>
                <c:pt idx="145">
                  <c:v>2300000000</c:v>
                </c:pt>
                <c:pt idx="146">
                  <c:v>2350000000</c:v>
                </c:pt>
                <c:pt idx="147">
                  <c:v>2400000000</c:v>
                </c:pt>
                <c:pt idx="148">
                  <c:v>2450000000</c:v>
                </c:pt>
                <c:pt idx="149">
                  <c:v>2500000000</c:v>
                </c:pt>
              </c:numCache>
            </c:numRef>
          </c:xVal>
          <c:yVal>
            <c:numRef>
              <c:f>'Checkpointing Sim'!$B$23:$B$172</c:f>
              <c:numCache>
                <c:ptCount val="150"/>
                <c:pt idx="0">
                  <c:v>0.9838000000000001</c:v>
                </c:pt>
                <c:pt idx="1">
                  <c:v>0.9824916</c:v>
                </c:pt>
                <c:pt idx="2">
                  <c:v>0.9838000000000001</c:v>
                </c:pt>
                <c:pt idx="3">
                  <c:v>0.9838000000000001</c:v>
                </c:pt>
                <c:pt idx="4">
                  <c:v>0.9834327999999999</c:v>
                </c:pt>
                <c:pt idx="5">
                  <c:v>0.9838000000000001</c:v>
                </c:pt>
                <c:pt idx="6">
                  <c:v>0.9785435999999998</c:v>
                </c:pt>
                <c:pt idx="7">
                  <c:v>0.9786436000000001</c:v>
                </c:pt>
                <c:pt idx="8">
                  <c:v>0.9788612000000001</c:v>
                </c:pt>
                <c:pt idx="9">
                  <c:v>0.9823360000000001</c:v>
                </c:pt>
                <c:pt idx="10">
                  <c:v>0.9809184</c:v>
                </c:pt>
                <c:pt idx="11">
                  <c:v>0.9814232</c:v>
                </c:pt>
                <c:pt idx="12">
                  <c:v>0.9823575999999999</c:v>
                </c:pt>
                <c:pt idx="13">
                  <c:v>0.9818676</c:v>
                </c:pt>
                <c:pt idx="14">
                  <c:v>0.9825775999999999</c:v>
                </c:pt>
                <c:pt idx="15">
                  <c:v>0.9838000000000001</c:v>
                </c:pt>
                <c:pt idx="16">
                  <c:v>0.9791831999999999</c:v>
                </c:pt>
                <c:pt idx="17">
                  <c:v>0.9759144</c:v>
                </c:pt>
                <c:pt idx="18">
                  <c:v>0.9834316000000001</c:v>
                </c:pt>
                <c:pt idx="19">
                  <c:v>0.9756012000000001</c:v>
                </c:pt>
                <c:pt idx="20">
                  <c:v>0.9750232000000001</c:v>
                </c:pt>
                <c:pt idx="21">
                  <c:v>0.9730516</c:v>
                </c:pt>
                <c:pt idx="22">
                  <c:v>0.9762432000000001</c:v>
                </c:pt>
                <c:pt idx="23">
                  <c:v>0.9756596000000002</c:v>
                </c:pt>
                <c:pt idx="24">
                  <c:v>0.9768880000000001</c:v>
                </c:pt>
                <c:pt idx="25">
                  <c:v>0.9751863999999999</c:v>
                </c:pt>
                <c:pt idx="26">
                  <c:v>0.9665636</c:v>
                </c:pt>
                <c:pt idx="27">
                  <c:v>0.9794139999999999</c:v>
                </c:pt>
                <c:pt idx="28">
                  <c:v>0.9795524</c:v>
                </c:pt>
                <c:pt idx="29">
                  <c:v>0.973926</c:v>
                </c:pt>
                <c:pt idx="30">
                  <c:v>0.9690908</c:v>
                </c:pt>
                <c:pt idx="31">
                  <c:v>0.97873</c:v>
                </c:pt>
                <c:pt idx="32">
                  <c:v>0.9695136</c:v>
                </c:pt>
                <c:pt idx="33">
                  <c:v>0.9741788</c:v>
                </c:pt>
                <c:pt idx="34">
                  <c:v>0.976356</c:v>
                </c:pt>
                <c:pt idx="35">
                  <c:v>0.9768412</c:v>
                </c:pt>
                <c:pt idx="36">
                  <c:v>0.9734111999999999</c:v>
                </c:pt>
                <c:pt idx="37">
                  <c:v>0.9737968</c:v>
                </c:pt>
                <c:pt idx="38">
                  <c:v>0.9752700000000001</c:v>
                </c:pt>
                <c:pt idx="39">
                  <c:v>0.9798144000000001</c:v>
                </c:pt>
                <c:pt idx="40">
                  <c:v>0.9764684000000001</c:v>
                </c:pt>
                <c:pt idx="41">
                  <c:v>0.9762536</c:v>
                </c:pt>
                <c:pt idx="42">
                  <c:v>0.9673172000000001</c:v>
                </c:pt>
                <c:pt idx="43">
                  <c:v>0.9784684</c:v>
                </c:pt>
                <c:pt idx="44">
                  <c:v>0.9742292000000001</c:v>
                </c:pt>
                <c:pt idx="45">
                  <c:v>0.9757171999999998</c:v>
                </c:pt>
                <c:pt idx="46">
                  <c:v>0.9720976</c:v>
                </c:pt>
                <c:pt idx="47">
                  <c:v>0.9709616000000001</c:v>
                </c:pt>
                <c:pt idx="48">
                  <c:v>0.9746092000000001</c:v>
                </c:pt>
                <c:pt idx="49">
                  <c:v>0.9701276</c:v>
                </c:pt>
                <c:pt idx="50">
                  <c:v>0.9799152</c:v>
                </c:pt>
                <c:pt idx="51">
                  <c:v>0.9789856</c:v>
                </c:pt>
                <c:pt idx="52">
                  <c:v>0.9716428</c:v>
                </c:pt>
                <c:pt idx="53">
                  <c:v>0.9728756000000001</c:v>
                </c:pt>
                <c:pt idx="54">
                  <c:v>0.9632935999999999</c:v>
                </c:pt>
                <c:pt idx="55">
                  <c:v>0.9768964</c:v>
                </c:pt>
                <c:pt idx="56">
                  <c:v>0.9721755999999999</c:v>
                </c:pt>
                <c:pt idx="57">
                  <c:v>0.9678263999999999</c:v>
                </c:pt>
                <c:pt idx="58">
                  <c:v>0.956706</c:v>
                </c:pt>
                <c:pt idx="59">
                  <c:v>0.9568011999999999</c:v>
                </c:pt>
                <c:pt idx="60">
                  <c:v>0.9492191999999999</c:v>
                </c:pt>
                <c:pt idx="61">
                  <c:v>0.951384</c:v>
                </c:pt>
                <c:pt idx="62">
                  <c:v>0.9354264000000001</c:v>
                </c:pt>
                <c:pt idx="63">
                  <c:v>0.9508167999999999</c:v>
                </c:pt>
                <c:pt idx="64">
                  <c:v>0.9443532000000001</c:v>
                </c:pt>
                <c:pt idx="65">
                  <c:v>0.9477004000000001</c:v>
                </c:pt>
                <c:pt idx="66">
                  <c:v>0.9317591999999999</c:v>
                </c:pt>
                <c:pt idx="67">
                  <c:v>0.9505508</c:v>
                </c:pt>
                <c:pt idx="68">
                  <c:v>0.9315532</c:v>
                </c:pt>
                <c:pt idx="69">
                  <c:v>0.9299888000000001</c:v>
                </c:pt>
                <c:pt idx="70">
                  <c:v>0.9183804</c:v>
                </c:pt>
                <c:pt idx="71">
                  <c:v>0.9236748</c:v>
                </c:pt>
                <c:pt idx="72">
                  <c:v>0.9279868</c:v>
                </c:pt>
                <c:pt idx="73">
                  <c:v>0.8985372</c:v>
                </c:pt>
                <c:pt idx="74">
                  <c:v>0.9195871999999999</c:v>
                </c:pt>
                <c:pt idx="75">
                  <c:v>0.9080936</c:v>
                </c:pt>
                <c:pt idx="76">
                  <c:v>0.9210888</c:v>
                </c:pt>
                <c:pt idx="77">
                  <c:v>0.9174096</c:v>
                </c:pt>
                <c:pt idx="78">
                  <c:v>0.9114867999999999</c:v>
                </c:pt>
                <c:pt idx="79">
                  <c:v>0.9086684</c:v>
                </c:pt>
                <c:pt idx="80">
                  <c:v>0.9042239999999999</c:v>
                </c:pt>
                <c:pt idx="81">
                  <c:v>0.9122923999999999</c:v>
                </c:pt>
                <c:pt idx="82">
                  <c:v>0.9200356000000001</c:v>
                </c:pt>
                <c:pt idx="83">
                  <c:v>0.8779712</c:v>
                </c:pt>
                <c:pt idx="84">
                  <c:v>0.9145524</c:v>
                </c:pt>
                <c:pt idx="85">
                  <c:v>0.9017812</c:v>
                </c:pt>
                <c:pt idx="86">
                  <c:v>0.883278</c:v>
                </c:pt>
                <c:pt idx="87">
                  <c:v>0.8912368</c:v>
                </c:pt>
                <c:pt idx="88">
                  <c:v>0.9039252000000001</c:v>
                </c:pt>
                <c:pt idx="89">
                  <c:v>0.8734135999999999</c:v>
                </c:pt>
                <c:pt idx="90">
                  <c:v>0.8624996000000001</c:v>
                </c:pt>
                <c:pt idx="91">
                  <c:v>0.870544</c:v>
                </c:pt>
                <c:pt idx="92">
                  <c:v>0.8804820000000001</c:v>
                </c:pt>
                <c:pt idx="93">
                  <c:v>0.8753451999999999</c:v>
                </c:pt>
                <c:pt idx="94">
                  <c:v>0.877726</c:v>
                </c:pt>
                <c:pt idx="95">
                  <c:v>0.8657079999999999</c:v>
                </c:pt>
                <c:pt idx="96">
                  <c:v>0.8437415999999999</c:v>
                </c:pt>
                <c:pt idx="97">
                  <c:v>0.8693524</c:v>
                </c:pt>
                <c:pt idx="98">
                  <c:v>0.8690696000000001</c:v>
                </c:pt>
                <c:pt idx="99">
                  <c:v>0.8550207999999999</c:v>
                </c:pt>
                <c:pt idx="100">
                  <c:v>0.9626268</c:v>
                </c:pt>
                <c:pt idx="101">
                  <c:v>0.9275211999999999</c:v>
                </c:pt>
                <c:pt idx="102">
                  <c:v>0.9192748</c:v>
                </c:pt>
                <c:pt idx="103">
                  <c:v>0.8484252000000001</c:v>
                </c:pt>
                <c:pt idx="104">
                  <c:v>0.858414</c:v>
                </c:pt>
                <c:pt idx="105">
                  <c:v>0.8561732</c:v>
                </c:pt>
                <c:pt idx="106">
                  <c:v>0.8087776</c:v>
                </c:pt>
                <c:pt idx="107">
                  <c:v>0.7878556</c:v>
                </c:pt>
                <c:pt idx="108">
                  <c:v>0.7762772</c:v>
                </c:pt>
                <c:pt idx="109">
                  <c:v>0.7449883999999999</c:v>
                </c:pt>
                <c:pt idx="110">
                  <c:v>0.7405915999999999</c:v>
                </c:pt>
                <c:pt idx="111">
                  <c:v>0.7115851999999999</c:v>
                </c:pt>
                <c:pt idx="112">
                  <c:v>0.6824868000000001</c:v>
                </c:pt>
                <c:pt idx="113">
                  <c:v>0.675258</c:v>
                </c:pt>
                <c:pt idx="114">
                  <c:v>0.6432532</c:v>
                </c:pt>
                <c:pt idx="115">
                  <c:v>0.6494260000000001</c:v>
                </c:pt>
                <c:pt idx="116">
                  <c:v>0.6103976</c:v>
                </c:pt>
                <c:pt idx="117">
                  <c:v>0.6287875999999999</c:v>
                </c:pt>
                <c:pt idx="118">
                  <c:v>0.5441224</c:v>
                </c:pt>
                <c:pt idx="119">
                  <c:v>0.5727928</c:v>
                </c:pt>
                <c:pt idx="120">
                  <c:v>0.5245095999999999</c:v>
                </c:pt>
                <c:pt idx="121">
                  <c:v>0.555662</c:v>
                </c:pt>
                <c:pt idx="122">
                  <c:v>0.54062</c:v>
                </c:pt>
                <c:pt idx="123">
                  <c:v>0.47629600000000005</c:v>
                </c:pt>
                <c:pt idx="124">
                  <c:v>0.4809672000000001</c:v>
                </c:pt>
                <c:pt idx="125">
                  <c:v>0.48713880000000004</c:v>
                </c:pt>
                <c:pt idx="126">
                  <c:v>0.46205280000000004</c:v>
                </c:pt>
                <c:pt idx="127">
                  <c:v>0.45180040000000005</c:v>
                </c:pt>
                <c:pt idx="128">
                  <c:v>0.4247592</c:v>
                </c:pt>
                <c:pt idx="129">
                  <c:v>0.41772200000000004</c:v>
                </c:pt>
                <c:pt idx="130">
                  <c:v>0.4288624</c:v>
                </c:pt>
                <c:pt idx="131">
                  <c:v>0.386196</c:v>
                </c:pt>
                <c:pt idx="132">
                  <c:v>0.37938320000000003</c:v>
                </c:pt>
                <c:pt idx="133">
                  <c:v>0.372492</c:v>
                </c:pt>
                <c:pt idx="134">
                  <c:v>0.36029239999999996</c:v>
                </c:pt>
                <c:pt idx="135">
                  <c:v>0.3451744</c:v>
                </c:pt>
                <c:pt idx="136">
                  <c:v>0.3389008</c:v>
                </c:pt>
                <c:pt idx="137">
                  <c:v>0.315948</c:v>
                </c:pt>
                <c:pt idx="138">
                  <c:v>0.2810556</c:v>
                </c:pt>
                <c:pt idx="139">
                  <c:v>0.28792439999999997</c:v>
                </c:pt>
                <c:pt idx="140">
                  <c:v>0.3039184</c:v>
                </c:pt>
                <c:pt idx="141">
                  <c:v>0.25778840000000003</c:v>
                </c:pt>
                <c:pt idx="142">
                  <c:v>0.28795160000000003</c:v>
                </c:pt>
                <c:pt idx="143">
                  <c:v>0.2803888</c:v>
                </c:pt>
                <c:pt idx="144">
                  <c:v>0.2648076</c:v>
                </c:pt>
                <c:pt idx="145">
                  <c:v>0.24394960000000004</c:v>
                </c:pt>
                <c:pt idx="146">
                  <c:v>0.2355004</c:v>
                </c:pt>
                <c:pt idx="147">
                  <c:v>0.21759039999999996</c:v>
                </c:pt>
                <c:pt idx="148">
                  <c:v>0.21073719999999999</c:v>
                </c:pt>
                <c:pt idx="149">
                  <c:v>0.2026248</c:v>
                </c:pt>
              </c:numCache>
            </c:numRef>
          </c:yVal>
          <c:smooth val="0"/>
        </c:ser>
        <c:axId val="43465291"/>
        <c:axId val="55643300"/>
      </c:scatterChart>
      <c:valAx>
        <c:axId val="43465291"/>
        <c:scaling>
          <c:logBase val="10"/>
          <c:orientation val="minMax"/>
          <c:min val="1000000"/>
        </c:scaling>
        <c:axPos val="b"/>
        <c:title>
          <c:tx>
            <c:rich>
              <a:bodyPr vert="horz" rot="0" anchor="ctr"/>
              <a:lstStyle/>
              <a:p>
                <a:pPr algn="ctr">
                  <a:defRPr/>
                </a:pPr>
                <a:r>
                  <a:rPr lang="en-US" cap="none" sz="1000" b="1" i="0" u="none" baseline="0">
                    <a:latin typeface="Arial"/>
                    <a:ea typeface="Arial"/>
                    <a:cs typeface="Arial"/>
                  </a:rPr>
                  <a:t>SEU rate (FITs)</a:t>
                </a:r>
              </a:p>
            </c:rich>
          </c:tx>
          <c:layout/>
          <c:overlay val="0"/>
          <c:spPr>
            <a:noFill/>
            <a:ln>
              <a:noFill/>
            </a:ln>
          </c:spPr>
        </c:title>
        <c:delete val="0"/>
        <c:numFmt formatCode="0.0E+00" sourceLinked="0"/>
        <c:majorTickMark val="out"/>
        <c:minorTickMark val="none"/>
        <c:tickLblPos val="nextTo"/>
        <c:crossAx val="55643300"/>
        <c:crosses val="autoZero"/>
        <c:crossBetween val="midCat"/>
        <c:dispUnits/>
      </c:valAx>
      <c:valAx>
        <c:axId val="55643300"/>
        <c:scaling>
          <c:orientation val="minMax"/>
          <c:max val="1"/>
          <c:min val="0.1"/>
        </c:scaling>
        <c:axPos val="l"/>
        <c:title>
          <c:tx>
            <c:rich>
              <a:bodyPr vert="horz" rot="-5400000" anchor="ctr"/>
              <a:lstStyle/>
              <a:p>
                <a:pPr algn="ctr">
                  <a:defRPr/>
                </a:pPr>
                <a:r>
                  <a:rPr lang="en-US" cap="none" sz="1000" b="1" i="0" u="none" baseline="0">
                    <a:latin typeface="Arial"/>
                    <a:ea typeface="Arial"/>
                    <a:cs typeface="Arial"/>
                  </a:rPr>
                  <a:t>Useful Computation Time</a:t>
                </a:r>
              </a:p>
            </c:rich>
          </c:tx>
          <c:layout/>
          <c:overlay val="0"/>
          <c:spPr>
            <a:noFill/>
            <a:ln>
              <a:noFill/>
            </a:ln>
          </c:spPr>
        </c:title>
        <c:majorGridlines/>
        <c:delete val="0"/>
        <c:numFmt formatCode="General" sourceLinked="1"/>
        <c:majorTickMark val="out"/>
        <c:minorTickMark val="none"/>
        <c:tickLblPos val="nextTo"/>
        <c:crossAx val="434652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'Checkpointing Sim'!$E$26</c:f>
              <c:strCache>
                <c:ptCount val="1"/>
                <c:pt idx="0">
                  <c:v>% Computation Time: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'Checkpointing Sim'!$D$27:$D$87</c:f>
              <c:numCache>
                <c:ptCount val="61"/>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numCache>
            </c:numRef>
          </c:xVal>
          <c:yVal>
            <c:numRef>
              <c:f>'Checkpointing Sim'!$E$27:$E$87</c:f>
              <c:numCache>
                <c:ptCount val="61"/>
                <c:pt idx="0">
                  <c:v>0.46765093333333335</c:v>
                </c:pt>
                <c:pt idx="1">
                  <c:v>0.5075389333333333</c:v>
                </c:pt>
                <c:pt idx="2">
                  <c:v>0.5393328000000001</c:v>
                </c:pt>
                <c:pt idx="3">
                  <c:v>0.5657677333333333</c:v>
                </c:pt>
                <c:pt idx="4">
                  <c:v>0.5879093333333334</c:v>
                </c:pt>
                <c:pt idx="5">
                  <c:v>0.6062034666666667</c:v>
                </c:pt>
                <c:pt idx="6">
                  <c:v>0.6211047999999999</c:v>
                </c:pt>
                <c:pt idx="7">
                  <c:v>0.6344549333333334</c:v>
                </c:pt>
                <c:pt idx="8">
                  <c:v>0.6450226666666666</c:v>
                </c:pt>
                <c:pt idx="9">
                  <c:v>0.6550981333333333</c:v>
                </c:pt>
                <c:pt idx="10">
                  <c:v>0.6622370666666666</c:v>
                </c:pt>
                <c:pt idx="11">
                  <c:v>0.6692653333333333</c:v>
                </c:pt>
                <c:pt idx="12">
                  <c:v>0.6748597333333334</c:v>
                </c:pt>
                <c:pt idx="13">
                  <c:v>0.6803301333333334</c:v>
                </c:pt>
                <c:pt idx="14">
                  <c:v>0.6827642666666666</c:v>
                </c:pt>
                <c:pt idx="15">
                  <c:v>0.6864488000000002</c:v>
                </c:pt>
                <c:pt idx="16">
                  <c:v>0.6881421333333334</c:v>
                </c:pt>
                <c:pt idx="17">
                  <c:v>0.6911149333333333</c:v>
                </c:pt>
                <c:pt idx="18">
                  <c:v>0.6911506666666666</c:v>
                </c:pt>
                <c:pt idx="19">
                  <c:v>0.6916696000000001</c:v>
                </c:pt>
                <c:pt idx="20">
                  <c:v>0.6928623999999999</c:v>
                </c:pt>
                <c:pt idx="21">
                  <c:v>0.6927826666666667</c:v>
                </c:pt>
                <c:pt idx="22">
                  <c:v>0.6932957333333333</c:v>
                </c:pt>
                <c:pt idx="23">
                  <c:v>0.6929216</c:v>
                </c:pt>
                <c:pt idx="24">
                  <c:v>0.6935424</c:v>
                </c:pt>
                <c:pt idx="25">
                  <c:v>0.6933138666666668</c:v>
                </c:pt>
                <c:pt idx="26">
                  <c:v>0.6927282666666666</c:v>
                </c:pt>
                <c:pt idx="27">
                  <c:v>0.6912543999999999</c:v>
                </c:pt>
                <c:pt idx="28">
                  <c:v>0.6904610666666666</c:v>
                </c:pt>
                <c:pt idx="29">
                  <c:v>0.6889333333333333</c:v>
                </c:pt>
                <c:pt idx="30">
                  <c:v>0.6864138666666667</c:v>
                </c:pt>
                <c:pt idx="31">
                  <c:v>0.6846456000000001</c:v>
                </c:pt>
                <c:pt idx="32">
                  <c:v>0.6830272</c:v>
                </c:pt>
                <c:pt idx="33">
                  <c:v>0.6809890666666668</c:v>
                </c:pt>
                <c:pt idx="34">
                  <c:v>0.6790890666666666</c:v>
                </c:pt>
                <c:pt idx="35">
                  <c:v>0.6771416000000001</c:v>
                </c:pt>
                <c:pt idx="36">
                  <c:v>0.6745592000000001</c:v>
                </c:pt>
                <c:pt idx="37">
                  <c:v>0.6721032000000001</c:v>
                </c:pt>
                <c:pt idx="38">
                  <c:v>0.6678330666666666</c:v>
                </c:pt>
                <c:pt idx="39">
                  <c:v>0.6666584</c:v>
                </c:pt>
                <c:pt idx="40">
                  <c:v>0.6656986666666665</c:v>
                </c:pt>
                <c:pt idx="41">
                  <c:v>0.6630874666666667</c:v>
                </c:pt>
                <c:pt idx="42">
                  <c:v>0.6597165333333334</c:v>
                </c:pt>
                <c:pt idx="43">
                  <c:v>0.6568128000000001</c:v>
                </c:pt>
                <c:pt idx="44">
                  <c:v>0.6529458666666667</c:v>
                </c:pt>
                <c:pt idx="45">
                  <c:v>0.6501250666666666</c:v>
                </c:pt>
                <c:pt idx="46">
                  <c:v>0.6469429333333333</c:v>
                </c:pt>
                <c:pt idx="47">
                  <c:v>0.6447864</c:v>
                </c:pt>
                <c:pt idx="48">
                  <c:v>0.6410967999999999</c:v>
                </c:pt>
                <c:pt idx="49">
                  <c:v>0.6390898666666665</c:v>
                </c:pt>
                <c:pt idx="50">
                  <c:v>0.6344856</c:v>
                </c:pt>
                <c:pt idx="51">
                  <c:v>0.6301559999999999</c:v>
                </c:pt>
                <c:pt idx="52">
                  <c:v>0.6262389333333332</c:v>
                </c:pt>
                <c:pt idx="53">
                  <c:v>0.6245941333333334</c:v>
                </c:pt>
                <c:pt idx="54">
                  <c:v>0.6220965333333333</c:v>
                </c:pt>
                <c:pt idx="55">
                  <c:v>0.6188008000000002</c:v>
                </c:pt>
                <c:pt idx="56">
                  <c:v>0.6180352</c:v>
                </c:pt>
                <c:pt idx="57">
                  <c:v>0.6173997333333333</c:v>
                </c:pt>
                <c:pt idx="58">
                  <c:v>0.6119397333333333</c:v>
                </c:pt>
                <c:pt idx="59">
                  <c:v>0.6080653333333333</c:v>
                </c:pt>
                <c:pt idx="60">
                  <c:v>0.6049336000000001</c:v>
                </c:pt>
              </c:numCache>
            </c:numRef>
          </c:yVal>
          <c:smooth val="0"/>
        </c:ser>
        <c:axId val="31027653"/>
        <c:axId val="10813422"/>
      </c:scatterChart>
      <c:valAx>
        <c:axId val="31027653"/>
        <c:scaling>
          <c:orientation val="minMax"/>
        </c:scaling>
        <c:axPos val="b"/>
        <c:delete val="0"/>
        <c:numFmt formatCode="General" sourceLinked="1"/>
        <c:majorTickMark val="out"/>
        <c:minorTickMark val="none"/>
        <c:tickLblPos val="nextTo"/>
        <c:crossAx val="10813422"/>
        <c:crosses val="autoZero"/>
        <c:crossBetween val="midCat"/>
        <c:dispUnits/>
      </c:valAx>
      <c:valAx>
        <c:axId val="10813422"/>
        <c:scaling>
          <c:orientation val="minMax"/>
        </c:scaling>
        <c:axPos val="l"/>
        <c:majorGridlines/>
        <c:delete val="0"/>
        <c:numFmt formatCode="General" sourceLinked="1"/>
        <c:majorTickMark val="out"/>
        <c:minorTickMark val="none"/>
        <c:tickLblPos val="nextTo"/>
        <c:crossAx val="310276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'Checkpointing Results'!$B$3</c:f>
              <c:strCache>
                <c:ptCount val="1"/>
                <c:pt idx="0">
                  <c:v>1</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Results'!$B$4:$B$33</c:f>
              <c:numCache/>
            </c:numRef>
          </c:yVal>
          <c:smooth val="0"/>
        </c:ser>
        <c:ser>
          <c:idx val="1"/>
          <c:order val="1"/>
          <c:tx>
            <c:strRef>
              <c:f>'Checkpointing Results'!$C$3</c:f>
              <c:strCache>
                <c:ptCount val="1"/>
                <c:pt idx="0">
                  <c:v>2</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Results'!$C$4:$C$33</c:f>
              <c:numCache/>
            </c:numRef>
          </c:yVal>
          <c:smooth val="0"/>
        </c:ser>
        <c:ser>
          <c:idx val="2"/>
          <c:order val="2"/>
          <c:tx>
            <c:strRef>
              <c:f>'Checkpointing Results'!$D$3</c:f>
              <c:strCache>
                <c:ptCount val="1"/>
                <c:pt idx="0">
                  <c:v>4</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Results'!$D$4:$D$33</c:f>
              <c:numCache/>
            </c:numRef>
          </c:yVal>
          <c:smooth val="0"/>
        </c:ser>
        <c:ser>
          <c:idx val="3"/>
          <c:order val="3"/>
          <c:tx>
            <c:strRef>
              <c:f>'Checkpointing Results'!$E$3</c:f>
              <c:strCache>
                <c:ptCount val="1"/>
                <c:pt idx="0">
                  <c:v>6</c:v>
                </c:pt>
              </c:strCache>
            </c:strRef>
          </c:tx>
          <c:spPr>
            <a:ln w="3175">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Results'!$E$4:$E$33</c:f>
              <c:numCache/>
            </c:numRef>
          </c:yVal>
          <c:smooth val="0"/>
        </c:ser>
        <c:ser>
          <c:idx val="4"/>
          <c:order val="4"/>
          <c:tx>
            <c:strRef>
              <c:f>'Checkpointing Results'!$F$3</c:f>
              <c:strCache>
                <c:ptCount val="1"/>
                <c:pt idx="0">
                  <c:v>8</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Results'!$F$4:$F$33</c:f>
              <c:numCache/>
            </c:numRef>
          </c:yVal>
          <c:smooth val="0"/>
        </c:ser>
        <c:ser>
          <c:idx val="5"/>
          <c:order val="5"/>
          <c:tx>
            <c:strRef>
              <c:f>'Checkpointing Results'!$G$3</c:f>
              <c:strCache>
                <c:ptCount val="1"/>
                <c:pt idx="0">
                  <c:v>10</c:v>
                </c:pt>
              </c:strCache>
            </c:strRef>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Results'!$G$4:$G$33</c:f>
              <c:numCache/>
            </c:numRef>
          </c:yVal>
          <c:smooth val="0"/>
        </c:ser>
        <c:ser>
          <c:idx val="6"/>
          <c:order val="6"/>
          <c:tx>
            <c:strRef>
              <c:f>'Checkpointing Results'!$H$3</c:f>
              <c:strCache>
                <c:ptCount val="1"/>
                <c:pt idx="0">
                  <c:v>12</c:v>
                </c:pt>
              </c:strCache>
            </c:strRef>
          </c:tx>
          <c:spPr>
            <a:ln w="3175">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Results'!$H$4:$H$33</c:f>
              <c:numCache/>
            </c:numRef>
          </c:yVal>
          <c:smooth val="0"/>
        </c:ser>
        <c:ser>
          <c:idx val="7"/>
          <c:order val="7"/>
          <c:tx>
            <c:strRef>
              <c:f>'Checkpointing Results'!$I$3</c:f>
              <c:strCache>
                <c:ptCount val="1"/>
                <c:pt idx="0">
                  <c:v>14</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'Checkpointing Results'!$A$4:$A$33</c:f>
              <c:numCache/>
            </c:numRef>
          </c:xVal>
          <c:yVal>
            <c:numRef>
              <c:f>'Checkpointing Results'!$I$4:$I$33</c:f>
              <c:numCache/>
            </c:numRef>
          </c:yVal>
          <c:smooth val="0"/>
        </c:ser>
        <c:axId val="30211935"/>
        <c:axId val="3471960"/>
      </c:scatterChart>
      <c:valAx>
        <c:axId val="30211935"/>
        <c:scaling>
          <c:logBase val="10"/>
          <c:orientation val="minMax"/>
          <c:min val="10000"/>
        </c:scaling>
        <c:axPos val="b"/>
        <c:delete val="0"/>
        <c:numFmt formatCode="0.E+00" sourceLinked="0"/>
        <c:majorTickMark val="out"/>
        <c:minorTickMark val="none"/>
        <c:tickLblPos val="nextTo"/>
        <c:txPr>
          <a:bodyPr/>
          <a:lstStyle/>
          <a:p>
            <a:pPr>
              <a:defRPr lang="en-US" cap="none" sz="1000" b="0" i="0" u="none" baseline="0">
                <a:latin typeface="Arial"/>
                <a:ea typeface="Arial"/>
                <a:cs typeface="Arial"/>
              </a:defRPr>
            </a:pPr>
          </a:p>
        </c:txPr>
        <c:crossAx val="3471960"/>
        <c:crosses val="autoZero"/>
        <c:crossBetween val="midCat"/>
        <c:dispUnits/>
      </c:valAx>
      <c:valAx>
        <c:axId val="3471960"/>
        <c:scaling>
          <c:orientation val="minMax"/>
          <c:max val="1"/>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21193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
          <c:w val="0.9835"/>
          <c:h val="1"/>
        </c:manualLayout>
      </c:layout>
      <c:scatterChart>
        <c:scatterStyle val="lineMarker"/>
        <c:varyColors val="0"/>
        <c:ser>
          <c:idx val="0"/>
          <c:order val="0"/>
          <c:tx>
            <c:strRef>
              <c:f>scratch0!$B$2</c:f>
              <c:strCache>
                <c:ptCount val="1"/>
                <c:pt idx="0">
                  <c:v>MTTF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scratch0!$A$3:$A$6</c:f>
              <c:numCache/>
            </c:numRef>
          </c:xVal>
          <c:yVal>
            <c:numRef>
              <c:f>scratch0!$B$3:$B$6</c:f>
              <c:numCache/>
            </c:numRef>
          </c:yVal>
          <c:smooth val="0"/>
        </c:ser>
        <c:ser>
          <c:idx val="1"/>
          <c:order val="1"/>
          <c:tx>
            <c:strRef>
              <c:f>scratch0!$C$2</c:f>
              <c:strCache>
                <c:ptCount val="1"/>
                <c:pt idx="0">
                  <c:v>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2"/>
            <c:dispEq val="1"/>
            <c:dispRSqr val="1"/>
            <c:trendlineLbl>
              <c:layout>
                <c:manualLayout>
                  <c:x val="0"/>
                  <c:y val="0"/>
                </c:manualLayout>
              </c:layout>
              <c:numFmt formatCode="General"/>
            </c:trendlineLbl>
          </c:trendline>
          <c:xVal>
            <c:numRef>
              <c:f>scratch0!$A$3:$A$6</c:f>
              <c:numCache/>
            </c:numRef>
          </c:xVal>
          <c:yVal>
            <c:numRef>
              <c:f>scratch0!$C$3:$C$6</c:f>
              <c:numCache/>
            </c:numRef>
          </c:yVal>
          <c:smooth val="0"/>
        </c:ser>
        <c:axId val="31247641"/>
        <c:axId val="12793314"/>
      </c:scatterChart>
      <c:valAx>
        <c:axId val="31247641"/>
        <c:scaling>
          <c:orientation val="minMax"/>
          <c:max val="1.45"/>
          <c:min val="0.7"/>
        </c:scaling>
        <c:axPos val="b"/>
        <c:delete val="0"/>
        <c:numFmt formatCode="General" sourceLinked="1"/>
        <c:majorTickMark val="out"/>
        <c:minorTickMark val="none"/>
        <c:tickLblPos val="nextTo"/>
        <c:crossAx val="12793314"/>
        <c:crosses val="autoZero"/>
        <c:crossBetween val="midCat"/>
        <c:dispUnits/>
      </c:valAx>
      <c:valAx>
        <c:axId val="12793314"/>
        <c:scaling>
          <c:orientation val="minMax"/>
        </c:scaling>
        <c:axPos val="l"/>
        <c:majorGridlines/>
        <c:delete val="0"/>
        <c:numFmt formatCode="General" sourceLinked="1"/>
        <c:majorTickMark val="out"/>
        <c:minorTickMark val="none"/>
        <c:tickLblPos val="nextTo"/>
        <c:crossAx val="31247641"/>
        <c:crosses val="autoZero"/>
        <c:crossBetween val="midCat"/>
        <c:dispUnits/>
      </c:valAx>
      <c:spPr>
        <a:solidFill>
          <a:srgbClr val="C0C0C0"/>
        </a:solidFill>
        <a:ln w="12700">
          <a:solidFill>
            <a:srgbClr val="808080"/>
          </a:solidFill>
        </a:ln>
      </c:spPr>
    </c:plotArea>
    <c:legend>
      <c:legendPos val="r"/>
      <c:layout>
        <c:manualLayout>
          <c:xMode val="edge"/>
          <c:yMode val="edge"/>
          <c:x val="0.1"/>
          <c:y val="0.065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8375"/>
          <c:h val="1"/>
        </c:manualLayout>
      </c:layout>
      <c:scatterChart>
        <c:scatterStyle val="lineMarker"/>
        <c:varyColors val="0"/>
        <c:ser>
          <c:idx val="0"/>
          <c:order val="0"/>
          <c:tx>
            <c:strRef>
              <c:f>scratch0!$B$29</c:f>
              <c:strCache>
                <c:ptCount val="1"/>
                <c:pt idx="0">
                  <c:v>MTTF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scratch0!$A$30:$A$33</c:f>
              <c:numCache/>
            </c:numRef>
          </c:xVal>
          <c:yVal>
            <c:numRef>
              <c:f>scratch0!$B$30:$B$33</c:f>
              <c:numCache/>
            </c:numRef>
          </c:yVal>
          <c:smooth val="0"/>
        </c:ser>
        <c:ser>
          <c:idx val="1"/>
          <c:order val="1"/>
          <c:tx>
            <c:strRef>
              <c:f>scratch0!$C$29</c:f>
              <c:strCache>
                <c:ptCount val="1"/>
                <c:pt idx="0">
                  <c:v>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2"/>
            <c:dispEq val="1"/>
            <c:dispRSqr val="1"/>
            <c:trendlineLbl>
              <c:layout>
                <c:manualLayout>
                  <c:x val="0"/>
                  <c:y val="0"/>
                </c:manualLayout>
              </c:layout>
              <c:numFmt formatCode="General"/>
            </c:trendlineLbl>
          </c:trendline>
          <c:xVal>
            <c:numRef>
              <c:f>scratch0!$A$30:$A$33</c:f>
              <c:numCache/>
            </c:numRef>
          </c:xVal>
          <c:yVal>
            <c:numRef>
              <c:f>scratch0!$C$30:$C$33</c:f>
              <c:numCache/>
            </c:numRef>
          </c:yVal>
          <c:smooth val="0"/>
        </c:ser>
        <c:axId val="48030963"/>
        <c:axId val="29625484"/>
      </c:scatterChart>
      <c:valAx>
        <c:axId val="48030963"/>
        <c:scaling>
          <c:orientation val="minMax"/>
          <c:max val="1.45"/>
          <c:min val="0.7"/>
        </c:scaling>
        <c:axPos val="b"/>
        <c:delete val="0"/>
        <c:numFmt formatCode="General" sourceLinked="1"/>
        <c:majorTickMark val="out"/>
        <c:minorTickMark val="none"/>
        <c:tickLblPos val="nextTo"/>
        <c:crossAx val="29625484"/>
        <c:crosses val="autoZero"/>
        <c:crossBetween val="midCat"/>
        <c:dispUnits/>
      </c:valAx>
      <c:valAx>
        <c:axId val="29625484"/>
        <c:scaling>
          <c:orientation val="minMax"/>
        </c:scaling>
        <c:axPos val="l"/>
        <c:majorGridlines/>
        <c:delete val="0"/>
        <c:numFmt formatCode="General" sourceLinked="1"/>
        <c:majorTickMark val="out"/>
        <c:minorTickMark val="none"/>
        <c:tickLblPos val="nextTo"/>
        <c:crossAx val="48030963"/>
        <c:crosses val="autoZero"/>
        <c:crossBetween val="midCat"/>
        <c:dispUnits/>
      </c:valAx>
      <c:spPr>
        <a:solidFill>
          <a:srgbClr val="C0C0C0"/>
        </a:solidFill>
        <a:ln w="12700">
          <a:solidFill>
            <a:srgbClr val="808080"/>
          </a:solidFill>
        </a:ln>
      </c:spPr>
    </c:plotArea>
    <c:legend>
      <c:legendPos val="r"/>
      <c:layout>
        <c:manualLayout>
          <c:xMode val="edge"/>
          <c:yMode val="edge"/>
          <c:x val="0.09825"/>
          <c:y val="0.0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og"/>
            <c:dispEq val="1"/>
            <c:dispRSqr val="1"/>
            <c:trendlineLbl>
              <c:layout>
                <c:manualLayout>
                  <c:x val="0"/>
                  <c:y val="0"/>
                </c:manualLayout>
              </c:layout>
              <c:numFmt formatCode="General"/>
            </c:trendlineLbl>
          </c:trendline>
          <c:xVal>
            <c:numRef>
              <c:f>scratch1!$A$4:$A$12</c:f>
              <c:numCache>
                <c:ptCount val="9"/>
                <c:pt idx="0">
                  <c:v>159</c:v>
                </c:pt>
                <c:pt idx="1">
                  <c:v>100</c:v>
                </c:pt>
                <c:pt idx="2">
                  <c:v>75</c:v>
                </c:pt>
                <c:pt idx="3">
                  <c:v>50</c:v>
                </c:pt>
                <c:pt idx="4">
                  <c:v>25</c:v>
                </c:pt>
                <c:pt idx="5">
                  <c:v>16</c:v>
                </c:pt>
                <c:pt idx="6">
                  <c:v>8</c:v>
                </c:pt>
                <c:pt idx="7">
                  <c:v>4</c:v>
                </c:pt>
                <c:pt idx="8">
                  <c:v>2</c:v>
                </c:pt>
              </c:numCache>
            </c:numRef>
          </c:xVal>
          <c:yVal>
            <c:numRef>
              <c:f>scratch1!$B$4:$B$12</c:f>
              <c:numCache>
                <c:ptCount val="9"/>
                <c:pt idx="0">
                  <c:v>6.5</c:v>
                </c:pt>
                <c:pt idx="1">
                  <c:v>6.1</c:v>
                </c:pt>
                <c:pt idx="2">
                  <c:v>6</c:v>
                </c:pt>
                <c:pt idx="3">
                  <c:v>5.6</c:v>
                </c:pt>
                <c:pt idx="4">
                  <c:v>5</c:v>
                </c:pt>
                <c:pt idx="5">
                  <c:v>4.8</c:v>
                </c:pt>
                <c:pt idx="6">
                  <c:v>4.3</c:v>
                </c:pt>
                <c:pt idx="7">
                  <c:v>4</c:v>
                </c:pt>
                <c:pt idx="8">
                  <c:v>3.75</c:v>
                </c:pt>
              </c:numCache>
            </c:numRef>
          </c:yVal>
          <c:smooth val="0"/>
        </c:ser>
        <c:axId val="65302765"/>
        <c:axId val="50853974"/>
      </c:scatterChart>
      <c:valAx>
        <c:axId val="65302765"/>
        <c:scaling>
          <c:logBase val="10"/>
          <c:orientation val="minMax"/>
        </c:scaling>
        <c:axPos val="b"/>
        <c:delete val="0"/>
        <c:numFmt formatCode="General" sourceLinked="1"/>
        <c:majorTickMark val="out"/>
        <c:minorTickMark val="none"/>
        <c:tickLblPos val="nextTo"/>
        <c:crossAx val="50853974"/>
        <c:crosses val="autoZero"/>
        <c:crossBetween val="midCat"/>
        <c:dispUnits/>
      </c:valAx>
      <c:valAx>
        <c:axId val="50853974"/>
        <c:scaling>
          <c:orientation val="minMax"/>
        </c:scaling>
        <c:axPos val="l"/>
        <c:majorGridlines/>
        <c:delete val="0"/>
        <c:numFmt formatCode="General" sourceLinked="1"/>
        <c:majorTickMark val="out"/>
        <c:minorTickMark val="none"/>
        <c:tickLblPos val="nextTo"/>
        <c:crossAx val="65302765"/>
        <c:crosses val="autoZero"/>
        <c:crossBetween val="midCat"/>
        <c:dispUnits/>
      </c:valAx>
      <c:spPr>
        <a:solidFill>
          <a:srgbClr val="C0C0C0"/>
        </a:solidFill>
        <a:ln w="12700">
          <a:solidFill>
            <a:srgbClr val="808080"/>
          </a:solidFill>
        </a:ln>
      </c:spPr>
    </c:plotArea>
    <c:legend>
      <c:legendPos val="r"/>
      <c:layout>
        <c:manualLayout>
          <c:xMode val="edge"/>
          <c:yMode val="edge"/>
          <c:x val="0.67875"/>
          <c:y val="0.368"/>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12</xdr:col>
      <xdr:colOff>200025</xdr:colOff>
      <xdr:row>30</xdr:row>
      <xdr:rowOff>0</xdr:rowOff>
    </xdr:to>
    <xdr:sp>
      <xdr:nvSpPr>
        <xdr:cNvPr id="1" name="TextBox 1"/>
        <xdr:cNvSpPr txBox="1">
          <a:spLocks noChangeArrowheads="1"/>
        </xdr:cNvSpPr>
      </xdr:nvSpPr>
      <xdr:spPr>
        <a:xfrm>
          <a:off x="66675" y="66675"/>
          <a:ext cx="7448550" cy="479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README:
   This spreadsheet contains macros that control computation that cannot be expressed as excel code.  </a:t>
          </a:r>
          <a:r>
            <a:rPr lang="en-US" cap="none" sz="1000" b="0" i="0" u="none" baseline="0">
              <a:solidFill>
                <a:srgbClr val="FF0000"/>
              </a:solidFill>
              <a:latin typeface="Arial"/>
              <a:ea typeface="Arial"/>
              <a:cs typeface="Arial"/>
            </a:rPr>
            <a:t>Macros</a:t>
          </a:r>
          <a:r>
            <a:rPr lang="en-US" cap="none" sz="1000" b="0" i="0" u="none" baseline="0">
              <a:latin typeface="Arial"/>
              <a:ea typeface="Arial"/>
              <a:cs typeface="Arial"/>
            </a:rPr>
            <a:t> are listed below.
   The sheet "Hard Rel Projs" calculates the FIT rate of a system with the specified core and memory chip FITs, number of effective cores, number of cores per socket, number of spare cores per socket, number of memory chips and number of spare memory chips.  The macro to do this calculation is called </a:t>
          </a:r>
          <a:r>
            <a:rPr lang="en-US" cap="none" sz="1000" b="0" i="0" u="none" baseline="0">
              <a:solidFill>
                <a:srgbClr val="FF0000"/>
              </a:solidFill>
              <a:latin typeface="Arial"/>
              <a:ea typeface="Arial"/>
              <a:cs typeface="Arial"/>
            </a:rPr>
            <a:t>Module1.Binomial()</a:t>
          </a:r>
          <a:r>
            <a:rPr lang="en-US" cap="none" sz="1000" b="0" i="0" u="none" baseline="0">
              <a:latin typeface="Arial"/>
              <a:ea typeface="Arial"/>
              <a:cs typeface="Arial"/>
            </a:rPr>
            <a:t> and the hotkey is "ctrl+q".  Notice that row 1 allows specification of a reliability ratio quantifying the change in hard failure relability from the specified FITs to the expected FITs.  In other words, a ratio of 0.02 implies reliability will be 1/0.02 = 50x worse than the FIT rates specified.  The projected values for this parameter can be derived from the spreadsheet "hard_reliability_projections".
   The sheet "Soft Rel Mechs" is a survey of techniques that can be applied to a microprocessor to detect and correct soft errors.  For each of 12 configurations, one can specify the application of these techniques.  Parameters for the percentage of the chip dedicated to each processor feature is on the right, and one can also set the sensitivity of these features to SEUs.  This sensitivity is relative, and can be approximated by referencing Shivakumar et. al. "Modeling the Effect of Technology Trends on the Soft Error Rate of Combinational Logic."  To calculate the overheads and reliability figures, use the macro </a:t>
          </a:r>
          <a:r>
            <a:rPr lang="en-US" cap="none" sz="1000" b="0" i="0" u="none" baseline="0">
              <a:solidFill>
                <a:srgbClr val="FF0000"/>
              </a:solidFill>
              <a:latin typeface="Arial"/>
              <a:ea typeface="Arial"/>
              <a:cs typeface="Arial"/>
            </a:rPr>
            <a:t>Module2.SER()</a:t>
          </a:r>
          <a:r>
            <a:rPr lang="en-US" cap="none" sz="1000" b="0" i="0" u="none" baseline="0">
              <a:latin typeface="Arial"/>
              <a:ea typeface="Arial"/>
              <a:cs typeface="Arial"/>
            </a:rPr>
            <a:t> with hotkey "ctrl+e".
   The sheet "SER" is a more detailed single configuration of the sheet "Soft Rel Mechs."
   The sheet "Space-Time Limits" is yet to be validated.  The intent of this sheet is to explore space-time hardware redundancy.  Such hardware has multiple copies of sequential units and phasing the clocking in order to detect hold time violations that might occur (especially due to radiation effects).  See Chen et. al. "Improving the Fault Tolerance of a Computer System with Space-Time Triple Modular Redundancy."  The parameters of this sheet to be set are FITs, chip area, clock frequency, and rollback latency.
   The sheet "Checkpoint Sim" implements a simple checkpointing simulator that calculates the amount of useful computation time that is achieved using the specified checkpoint frequency and latency, and rollback latency given the FITs of the system.  The random seed for the random number generator, number of minutes to simulate, and number of timeslices per minute can be specified also.  The macro to run the simulation is </a:t>
          </a:r>
          <a:r>
            <a:rPr lang="en-US" cap="none" sz="1000" b="0" i="0" u="none" baseline="0">
              <a:solidFill>
                <a:srgbClr val="FF0000"/>
              </a:solidFill>
              <a:latin typeface="Arial"/>
              <a:ea typeface="Arial"/>
              <a:cs typeface="Arial"/>
            </a:rPr>
            <a:t>Module3.Chkpt()</a:t>
          </a:r>
          <a:r>
            <a:rPr lang="en-US" cap="none" sz="1000" b="0" i="0" u="none" baseline="0">
              <a:latin typeface="Arial"/>
              <a:ea typeface="Arial"/>
              <a:cs typeface="Arial"/>
            </a:rPr>
            <a:t> and has hotkey "ctrl+k".  There is also a macro to loop this simulation over specified parameters called </a:t>
          </a:r>
          <a:r>
            <a:rPr lang="en-US" cap="none" sz="1000" b="0" i="0" u="none" baseline="0">
              <a:solidFill>
                <a:srgbClr val="FF0000"/>
              </a:solidFill>
              <a:latin typeface="Arial"/>
              <a:ea typeface="Arial"/>
              <a:cs typeface="Arial"/>
            </a:rPr>
            <a:t>Module4.Collect_data()</a:t>
          </a:r>
          <a:r>
            <a:rPr lang="en-US" cap="none" sz="1000" b="0" i="0" u="none" baseline="0">
              <a:latin typeface="Arial"/>
              <a:ea typeface="Arial"/>
              <a:cs typeface="Arial"/>
            </a:rPr>
            <a:t> that can be called with hotkey "ctrl+l".  Finally, </a:t>
          </a:r>
          <a:r>
            <a:rPr lang="en-US" cap="none" sz="1000" b="0" i="0" u="none" baseline="0">
              <a:solidFill>
                <a:srgbClr val="FF0000"/>
              </a:solidFill>
              <a:latin typeface="Arial"/>
              <a:ea typeface="Arial"/>
              <a:cs typeface="Arial"/>
            </a:rPr>
            <a:t>Module5.Vaidya_Valid()</a:t>
          </a:r>
          <a:r>
            <a:rPr lang="en-US" cap="none" sz="1000" b="0" i="0" u="none" baseline="0">
              <a:latin typeface="Arial"/>
              <a:ea typeface="Arial"/>
              <a:cs typeface="Arial"/>
            </a:rPr>
            <a:t> called with hotkey "ctrl+j" can be used for a set checkpoint latency to loop over many checkpoint frequencies.  This macro was used to validate the simulation environment by comparing optimal checkpoint frequency to the approximation made in Young, "A First Order Approximation to the Optimum Checkpoint Interval."  Other validation was done by comparing empirical results of simulation to the Markov model for checkpointing analyzed in Vaidya, "Impact of Checkpoint Latency on Overhead Ratio of a Checkpointing Scheme."
   The sheet "Checkpointing Results" is a collection of the various data using the simulator.  The macro to do this collection is </a:t>
          </a:r>
          <a:r>
            <a:rPr lang="en-US" cap="none" sz="1000" b="0" i="0" u="none" baseline="0">
              <a:solidFill>
                <a:srgbClr val="FF0000"/>
              </a:solidFill>
              <a:latin typeface="Arial"/>
              <a:ea typeface="Arial"/>
              <a:cs typeface="Arial"/>
            </a:rPr>
            <a:t>Module6.Check_Chart()</a:t>
          </a:r>
          <a:r>
            <a:rPr lang="en-US" cap="none" sz="1000" b="0" i="0" u="none" baseline="0">
              <a:latin typeface="Arial"/>
              <a:ea typeface="Arial"/>
              <a:cs typeface="Arial"/>
            </a:rPr>
            <a:t> and is called with hotkey "ctrl+h".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83</xdr:row>
      <xdr:rowOff>28575</xdr:rowOff>
    </xdr:from>
    <xdr:to>
      <xdr:col>9</xdr:col>
      <xdr:colOff>457200</xdr:colOff>
      <xdr:row>116</xdr:row>
      <xdr:rowOff>76200</xdr:rowOff>
    </xdr:to>
    <xdr:graphicFrame>
      <xdr:nvGraphicFramePr>
        <xdr:cNvPr id="1" name="Chart 4"/>
        <xdr:cNvGraphicFramePr/>
      </xdr:nvGraphicFramePr>
      <xdr:xfrm>
        <a:off x="676275" y="13458825"/>
        <a:ext cx="5638800" cy="5076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xdr:row>
      <xdr:rowOff>133350</xdr:rowOff>
    </xdr:from>
    <xdr:to>
      <xdr:col>14</xdr:col>
      <xdr:colOff>171450</xdr:colOff>
      <xdr:row>20</xdr:row>
      <xdr:rowOff>66675</xdr:rowOff>
    </xdr:to>
    <xdr:graphicFrame>
      <xdr:nvGraphicFramePr>
        <xdr:cNvPr id="1" name="Chart 1"/>
        <xdr:cNvGraphicFramePr/>
      </xdr:nvGraphicFramePr>
      <xdr:xfrm>
        <a:off x="5734050" y="942975"/>
        <a:ext cx="5953125" cy="3009900"/>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26</xdr:row>
      <xdr:rowOff>95250</xdr:rowOff>
    </xdr:from>
    <xdr:to>
      <xdr:col>14</xdr:col>
      <xdr:colOff>504825</xdr:colOff>
      <xdr:row>45</xdr:row>
      <xdr:rowOff>28575</xdr:rowOff>
    </xdr:to>
    <xdr:graphicFrame>
      <xdr:nvGraphicFramePr>
        <xdr:cNvPr id="2" name="Chart 2"/>
        <xdr:cNvGraphicFramePr/>
      </xdr:nvGraphicFramePr>
      <xdr:xfrm>
        <a:off x="6124575" y="4953000"/>
        <a:ext cx="5895975" cy="3009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76200</xdr:rowOff>
    </xdr:from>
    <xdr:to>
      <xdr:col>20</xdr:col>
      <xdr:colOff>352425</xdr:colOff>
      <xdr:row>65</xdr:row>
      <xdr:rowOff>114300</xdr:rowOff>
    </xdr:to>
    <xdr:graphicFrame>
      <xdr:nvGraphicFramePr>
        <xdr:cNvPr id="1" name="Chart 1"/>
        <xdr:cNvGraphicFramePr/>
      </xdr:nvGraphicFramePr>
      <xdr:xfrm>
        <a:off x="28575" y="6067425"/>
        <a:ext cx="11010900" cy="4572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7</xdr:row>
      <xdr:rowOff>38100</xdr:rowOff>
    </xdr:from>
    <xdr:to>
      <xdr:col>10</xdr:col>
      <xdr:colOff>133350</xdr:colOff>
      <xdr:row>25</xdr:row>
      <xdr:rowOff>133350</xdr:rowOff>
    </xdr:to>
    <xdr:graphicFrame>
      <xdr:nvGraphicFramePr>
        <xdr:cNvPr id="1" name="Chart 1"/>
        <xdr:cNvGraphicFramePr/>
      </xdr:nvGraphicFramePr>
      <xdr:xfrm>
        <a:off x="333375" y="1171575"/>
        <a:ext cx="5895975" cy="300990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33</xdr:row>
      <xdr:rowOff>114300</xdr:rowOff>
    </xdr:from>
    <xdr:to>
      <xdr:col>9</xdr:col>
      <xdr:colOff>571500</xdr:colOff>
      <xdr:row>52</xdr:row>
      <xdr:rowOff>57150</xdr:rowOff>
    </xdr:to>
    <xdr:graphicFrame>
      <xdr:nvGraphicFramePr>
        <xdr:cNvPr id="2" name="Chart 2"/>
        <xdr:cNvGraphicFramePr/>
      </xdr:nvGraphicFramePr>
      <xdr:xfrm>
        <a:off x="152400" y="5457825"/>
        <a:ext cx="5905500" cy="30194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xdr:row>
      <xdr:rowOff>38100</xdr:rowOff>
    </xdr:from>
    <xdr:to>
      <xdr:col>11</xdr:col>
      <xdr:colOff>514350</xdr:colOff>
      <xdr:row>19</xdr:row>
      <xdr:rowOff>133350</xdr:rowOff>
    </xdr:to>
    <xdr:graphicFrame>
      <xdr:nvGraphicFramePr>
        <xdr:cNvPr id="1" name="Chart 1"/>
        <xdr:cNvGraphicFramePr/>
      </xdr:nvGraphicFramePr>
      <xdr:xfrm>
        <a:off x="1781175" y="200025"/>
        <a:ext cx="5895975"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G40" sqref="G40"/>
    </sheetView>
  </sheetViews>
  <sheetFormatPr defaultColWidth="9.140625" defaultRowHeight="12.75"/>
  <cols>
    <col min="1" max="1" width="9.140625" style="0" customWidth="1"/>
  </cols>
  <sheetData>
    <row r="1" ht="12.75" customHeight="1">
      <c r="A1" s="20" t="s">
        <v>186</v>
      </c>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T127"/>
  <sheetViews>
    <sheetView workbookViewId="0" topLeftCell="A1">
      <selection activeCell="F22" sqref="F22"/>
    </sheetView>
  </sheetViews>
  <sheetFormatPr defaultColWidth="9.140625" defaultRowHeight="12.75"/>
  <cols>
    <col min="1" max="1" width="10.00390625" style="23" customWidth="1"/>
    <col min="2" max="2" width="9.421875" style="23" customWidth="1"/>
    <col min="3" max="3" width="10.8515625" style="23" customWidth="1"/>
    <col min="4" max="4" width="9.8515625" style="23" customWidth="1"/>
    <col min="5" max="5" width="8.7109375" style="23" customWidth="1"/>
    <col min="6" max="6" width="10.28125" style="23" customWidth="1"/>
    <col min="7" max="7" width="10.00390625" style="23" customWidth="1"/>
    <col min="8" max="8" width="8.57421875" style="23" customWidth="1"/>
    <col min="9" max="9" width="10.140625" style="23" customWidth="1"/>
    <col min="10" max="10" width="10.421875" style="23" customWidth="1"/>
    <col min="11" max="15" width="11.7109375" style="23" customWidth="1"/>
    <col min="16" max="16" width="9.8515625" style="23" customWidth="1"/>
    <col min="17" max="17" width="11.57421875" style="23" customWidth="1"/>
    <col min="18" max="16384" width="9.140625" style="23" customWidth="1"/>
  </cols>
  <sheetData>
    <row r="1" spans="1:15" ht="27" customHeight="1" thickBot="1">
      <c r="A1" s="102" t="s">
        <v>80</v>
      </c>
      <c r="B1" s="103"/>
      <c r="C1" s="103"/>
      <c r="D1" s="103"/>
      <c r="E1" s="103"/>
      <c r="F1" s="104"/>
      <c r="G1" s="102" t="s">
        <v>81</v>
      </c>
      <c r="H1" s="103"/>
      <c r="I1" s="103"/>
      <c r="J1" s="104"/>
      <c r="K1" s="22">
        <v>5</v>
      </c>
      <c r="L1" s="22">
        <v>1</v>
      </c>
      <c r="M1" s="22">
        <v>0.2</v>
      </c>
      <c r="N1" s="22">
        <v>0.03333333333333333</v>
      </c>
      <c r="O1" s="22">
        <v>0.02</v>
      </c>
    </row>
    <row r="2" spans="1:17" ht="42.75" customHeight="1">
      <c r="A2" s="24" t="s">
        <v>62</v>
      </c>
      <c r="B2" s="24" t="s">
        <v>82</v>
      </c>
      <c r="C2" s="24" t="s">
        <v>83</v>
      </c>
      <c r="D2" s="24" t="s">
        <v>85</v>
      </c>
      <c r="E2" s="24" t="s">
        <v>84</v>
      </c>
      <c r="F2" s="24" t="s">
        <v>87</v>
      </c>
      <c r="G2" s="24" t="s">
        <v>86</v>
      </c>
      <c r="H2" s="24" t="s">
        <v>96</v>
      </c>
      <c r="I2" s="24" t="s">
        <v>93</v>
      </c>
      <c r="J2" s="24" t="s">
        <v>97</v>
      </c>
      <c r="K2" s="25" t="str">
        <f>IF(K$1&gt;1,"FITs Hard Reliability "&amp;K$1&amp;"x better",IF(K$1=1,"FITs Hard Reliability no chg.","FITs Hard Reliability "&amp;(1/K$1)&amp;"x worse"))</f>
        <v>FITs Hard Reliability 5x better</v>
      </c>
      <c r="L2" s="25" t="str">
        <f>IF(L$1&gt;1,"FITs Hard Reliability "&amp;L$1&amp;"x better",IF(L$1=1,"FITs Hard Reliability no chg.","FITs Hard Reliability "&amp;(1/L$1)&amp;"x worse"))</f>
        <v>FITs Hard Reliability no chg.</v>
      </c>
      <c r="M2" s="25" t="str">
        <f>IF(M$1&gt;1,"FITs Hard Reliability "&amp;M$1&amp;"x better",IF(M$1=1,"FITs Hard Reliability no chg.","FITs Hard Reliability "&amp;(1/M$1)&amp;"x worse"))</f>
        <v>FITs Hard Reliability 5x worse</v>
      </c>
      <c r="N2" s="25" t="str">
        <f>IF(N$1&gt;1,"FITs Hard Reliability "&amp;N$1&amp;"x better",IF(N$1=1,"FITs Hard Reliability no chg.","FITs Hard Reliability "&amp;(1/N$1)&amp;"x worse"))</f>
        <v>FITs Hard Reliability 30x worse</v>
      </c>
      <c r="O2" s="25" t="str">
        <f>IF(O$1&gt;1,"FITs Hard Reliability "&amp;O$1&amp;"x better",IF(O$1=1,"FITs Hard Reliability no chg.","FITs Hard Reliability "&amp;(1/O$1)&amp;"x worse"))</f>
        <v>FITs Hard Reliability 50x worse</v>
      </c>
      <c r="P2" s="26" t="s">
        <v>76</v>
      </c>
      <c r="Q2" s="26" t="s">
        <v>99</v>
      </c>
    </row>
    <row r="3" spans="1:17" ht="12">
      <c r="A3" s="27">
        <v>131072</v>
      </c>
      <c r="B3" s="28">
        <v>2</v>
      </c>
      <c r="C3" s="28">
        <v>0</v>
      </c>
      <c r="D3" s="28">
        <f>B3+C3</f>
        <v>2</v>
      </c>
      <c r="E3" s="27">
        <f>CEILING(A3/B3,1)</f>
        <v>65536</v>
      </c>
      <c r="F3" s="55">
        <v>19.99771689497869</v>
      </c>
      <c r="G3" s="27">
        <v>608256</v>
      </c>
      <c r="H3" s="27">
        <v>0</v>
      </c>
      <c r="I3" s="27">
        <f>H3+G3</f>
        <v>608256</v>
      </c>
      <c r="J3" s="57">
        <v>5</v>
      </c>
      <c r="K3" s="30">
        <f aca="true" t="shared" si="0" ref="K3:O14">($E3*$F3+$G3*$J3)/K$1</f>
        <v>870370.0748858647</v>
      </c>
      <c r="L3" s="30">
        <f t="shared" si="0"/>
        <v>4351850.374429324</v>
      </c>
      <c r="M3" s="30">
        <f t="shared" si="0"/>
        <v>21759251.872146618</v>
      </c>
      <c r="N3" s="30">
        <f t="shared" si="0"/>
        <v>130555511.23287971</v>
      </c>
      <c r="O3" s="30">
        <f t="shared" si="0"/>
        <v>217592518.72146618</v>
      </c>
      <c r="P3" s="31" t="s">
        <v>91</v>
      </c>
      <c r="Q3" s="56" t="s">
        <v>100</v>
      </c>
    </row>
    <row r="4" spans="1:17" ht="12">
      <c r="A4" s="27">
        <v>62976</v>
      </c>
      <c r="B4" s="28">
        <v>4</v>
      </c>
      <c r="C4" s="28">
        <v>0</v>
      </c>
      <c r="D4" s="28">
        <f>B4+C4</f>
        <v>4</v>
      </c>
      <c r="E4" s="27">
        <f>CEILING(A4/B4,1)</f>
        <v>15744</v>
      </c>
      <c r="F4" s="55">
        <v>39.986303454779936</v>
      </c>
      <c r="G4" s="27">
        <v>503808</v>
      </c>
      <c r="H4" s="27">
        <v>0</v>
      </c>
      <c r="I4" s="27">
        <f aca="true" t="shared" si="1" ref="I4:I14">H4+G4</f>
        <v>503808</v>
      </c>
      <c r="J4" s="57">
        <v>5</v>
      </c>
      <c r="K4" s="30">
        <f t="shared" si="0"/>
        <v>629716.872318411</v>
      </c>
      <c r="L4" s="30">
        <f t="shared" si="0"/>
        <v>3148584.3615920553</v>
      </c>
      <c r="M4" s="30">
        <f t="shared" si="0"/>
        <v>15742921.807960276</v>
      </c>
      <c r="N4" s="30">
        <f t="shared" si="0"/>
        <v>94457530.84776166</v>
      </c>
      <c r="O4" s="30">
        <f t="shared" si="0"/>
        <v>157429218.07960275</v>
      </c>
      <c r="P4" s="31" t="s">
        <v>92</v>
      </c>
      <c r="Q4" s="56" t="s">
        <v>100</v>
      </c>
    </row>
    <row r="5" spans="1:17" ht="12">
      <c r="A5" s="27">
        <v>3000000</v>
      </c>
      <c r="B5" s="28">
        <v>64</v>
      </c>
      <c r="C5" s="28">
        <v>1</v>
      </c>
      <c r="D5" s="28">
        <f>B5+C5</f>
        <v>65</v>
      </c>
      <c r="E5" s="27">
        <f aca="true" t="shared" si="2" ref="E5:E14">CEILING(A5/B5,1)</f>
        <v>46875</v>
      </c>
      <c r="F5" s="55">
        <v>4.703562274034967</v>
      </c>
      <c r="G5" s="27">
        <f>5*A5</f>
        <v>15000000</v>
      </c>
      <c r="H5" s="27">
        <v>86500</v>
      </c>
      <c r="I5" s="27">
        <f t="shared" si="1"/>
        <v>15086500</v>
      </c>
      <c r="J5" s="55">
        <v>0.01466833219046607</v>
      </c>
      <c r="K5" s="30">
        <f t="shared" si="0"/>
        <v>88100.89289047601</v>
      </c>
      <c r="L5" s="30">
        <f t="shared" si="0"/>
        <v>440504.4644523801</v>
      </c>
      <c r="M5" s="30">
        <f t="shared" si="0"/>
        <v>2202522.3222619</v>
      </c>
      <c r="N5" s="30">
        <f t="shared" si="0"/>
        <v>13215133.933571402</v>
      </c>
      <c r="O5" s="30">
        <f t="shared" si="0"/>
        <v>22025223.222619005</v>
      </c>
      <c r="P5" s="31" t="s">
        <v>98</v>
      </c>
      <c r="Q5" s="56" t="s">
        <v>101</v>
      </c>
    </row>
    <row r="6" spans="1:17" ht="12">
      <c r="A6" s="27">
        <v>7000000</v>
      </c>
      <c r="B6" s="28">
        <v>64</v>
      </c>
      <c r="C6" s="28">
        <v>1</v>
      </c>
      <c r="D6" s="28">
        <f aca="true" t="shared" si="3" ref="D6:D13">B6+C6</f>
        <v>65</v>
      </c>
      <c r="E6" s="27">
        <f t="shared" si="2"/>
        <v>109375</v>
      </c>
      <c r="F6" s="55">
        <v>4.703562274034967</v>
      </c>
      <c r="G6" s="27">
        <f>0.5*A6</f>
        <v>3500000</v>
      </c>
      <c r="H6" s="27">
        <v>0</v>
      </c>
      <c r="I6" s="27">
        <f t="shared" si="1"/>
        <v>3500000</v>
      </c>
      <c r="J6" s="57">
        <v>5</v>
      </c>
      <c r="K6" s="30">
        <f t="shared" si="0"/>
        <v>3602890.424744515</v>
      </c>
      <c r="L6" s="30">
        <f t="shared" si="0"/>
        <v>18014452.123722576</v>
      </c>
      <c r="M6" s="30">
        <f t="shared" si="0"/>
        <v>90072260.61861287</v>
      </c>
      <c r="N6" s="30">
        <f t="shared" si="0"/>
        <v>540433563.7116773</v>
      </c>
      <c r="O6" s="30">
        <f t="shared" si="0"/>
        <v>900722606.1861287</v>
      </c>
      <c r="P6" s="31" t="s">
        <v>94</v>
      </c>
      <c r="Q6" s="56" t="s">
        <v>102</v>
      </c>
    </row>
    <row r="7" spans="1:17" ht="12">
      <c r="A7" s="27">
        <v>7000000</v>
      </c>
      <c r="B7" s="28">
        <v>64</v>
      </c>
      <c r="C7" s="28">
        <v>1</v>
      </c>
      <c r="D7" s="28">
        <f t="shared" si="3"/>
        <v>65</v>
      </c>
      <c r="E7" s="27">
        <f t="shared" si="2"/>
        <v>109375</v>
      </c>
      <c r="F7" s="55">
        <v>4.703562274034967</v>
      </c>
      <c r="G7" s="27">
        <f>A7</f>
        <v>7000000</v>
      </c>
      <c r="H7" s="27">
        <v>0</v>
      </c>
      <c r="I7" s="27">
        <f t="shared" si="1"/>
        <v>7000000</v>
      </c>
      <c r="J7" s="57">
        <v>5</v>
      </c>
      <c r="K7" s="30">
        <f t="shared" si="0"/>
        <v>7102890.424744515</v>
      </c>
      <c r="L7" s="30">
        <f t="shared" si="0"/>
        <v>35514452.123722576</v>
      </c>
      <c r="M7" s="30">
        <f t="shared" si="0"/>
        <v>177572260.61861286</v>
      </c>
      <c r="N7" s="30">
        <f t="shared" si="0"/>
        <v>1065433563.7116773</v>
      </c>
      <c r="O7" s="30">
        <f t="shared" si="0"/>
        <v>1775722606.1861289</v>
      </c>
      <c r="P7" s="31" t="s">
        <v>95</v>
      </c>
      <c r="Q7" s="56" t="s">
        <v>102</v>
      </c>
    </row>
    <row r="8" spans="1:17" ht="12">
      <c r="A8" s="27">
        <v>7000000</v>
      </c>
      <c r="B8" s="28">
        <v>64</v>
      </c>
      <c r="C8" s="28">
        <v>1</v>
      </c>
      <c r="D8" s="28">
        <f t="shared" si="3"/>
        <v>65</v>
      </c>
      <c r="E8" s="27">
        <f t="shared" si="2"/>
        <v>109375</v>
      </c>
      <c r="F8" s="55">
        <v>4.703562274034967</v>
      </c>
      <c r="G8" s="27">
        <f>5*A8</f>
        <v>35000000</v>
      </c>
      <c r="H8" s="27">
        <v>0</v>
      </c>
      <c r="I8" s="27">
        <f t="shared" si="1"/>
        <v>35000000</v>
      </c>
      <c r="J8" s="57">
        <v>5</v>
      </c>
      <c r="K8" s="30">
        <f t="shared" si="0"/>
        <v>35102890.42474452</v>
      </c>
      <c r="L8" s="30">
        <f t="shared" si="0"/>
        <v>175514452.12372258</v>
      </c>
      <c r="M8" s="30">
        <f t="shared" si="0"/>
        <v>877572260.6186129</v>
      </c>
      <c r="N8" s="30">
        <f t="shared" si="0"/>
        <v>5265433563.711678</v>
      </c>
      <c r="O8" s="30">
        <f t="shared" si="0"/>
        <v>8775722606.186129</v>
      </c>
      <c r="P8" s="31" t="s">
        <v>78</v>
      </c>
      <c r="Q8" s="56" t="s">
        <v>102</v>
      </c>
    </row>
    <row r="9" spans="1:17" ht="12">
      <c r="A9" s="27">
        <v>11000000</v>
      </c>
      <c r="B9" s="28">
        <v>64</v>
      </c>
      <c r="C9" s="28">
        <v>1</v>
      </c>
      <c r="D9" s="28">
        <f t="shared" si="3"/>
        <v>65</v>
      </c>
      <c r="E9" s="27">
        <f t="shared" si="2"/>
        <v>171875</v>
      </c>
      <c r="F9" s="55">
        <v>4.703562274034967</v>
      </c>
      <c r="G9" s="27">
        <f>0.5*A9</f>
        <v>5500000</v>
      </c>
      <c r="H9" s="27">
        <v>0</v>
      </c>
      <c r="I9" s="27">
        <f t="shared" si="1"/>
        <v>5500000</v>
      </c>
      <c r="J9" s="57">
        <v>5</v>
      </c>
      <c r="K9" s="30">
        <f t="shared" si="0"/>
        <v>5661684.953169952</v>
      </c>
      <c r="L9" s="30">
        <f t="shared" si="0"/>
        <v>28308424.76584976</v>
      </c>
      <c r="M9" s="30">
        <f t="shared" si="0"/>
        <v>141542123.8292488</v>
      </c>
      <c r="N9" s="30">
        <f t="shared" si="0"/>
        <v>849252742.9754928</v>
      </c>
      <c r="O9" s="30">
        <f t="shared" si="0"/>
        <v>1415421238.292488</v>
      </c>
      <c r="P9" s="31" t="s">
        <v>94</v>
      </c>
      <c r="Q9" s="56" t="s">
        <v>102</v>
      </c>
    </row>
    <row r="10" spans="1:17" ht="12">
      <c r="A10" s="27">
        <v>11000000</v>
      </c>
      <c r="B10" s="28">
        <v>64</v>
      </c>
      <c r="C10" s="28">
        <v>1</v>
      </c>
      <c r="D10" s="28">
        <f t="shared" si="3"/>
        <v>65</v>
      </c>
      <c r="E10" s="27">
        <f t="shared" si="2"/>
        <v>171875</v>
      </c>
      <c r="F10" s="55">
        <v>4.703562274034967</v>
      </c>
      <c r="G10" s="27">
        <f>A10</f>
        <v>11000000</v>
      </c>
      <c r="H10" s="27">
        <v>0</v>
      </c>
      <c r="I10" s="27">
        <f t="shared" si="1"/>
        <v>11000000</v>
      </c>
      <c r="J10" s="57">
        <v>5</v>
      </c>
      <c r="K10" s="30">
        <f t="shared" si="0"/>
        <v>11161684.953169953</v>
      </c>
      <c r="L10" s="30">
        <f t="shared" si="0"/>
        <v>55808424.76584976</v>
      </c>
      <c r="M10" s="30">
        <f t="shared" si="0"/>
        <v>279042123.8292488</v>
      </c>
      <c r="N10" s="30">
        <f t="shared" si="0"/>
        <v>1674252742.975493</v>
      </c>
      <c r="O10" s="30">
        <f t="shared" si="0"/>
        <v>2790421238.292488</v>
      </c>
      <c r="P10" s="31" t="s">
        <v>95</v>
      </c>
      <c r="Q10" s="56" t="s">
        <v>102</v>
      </c>
    </row>
    <row r="11" spans="1:17" ht="12">
      <c r="A11" s="27">
        <v>11000000</v>
      </c>
      <c r="B11" s="28">
        <v>64</v>
      </c>
      <c r="C11" s="28">
        <v>1</v>
      </c>
      <c r="D11" s="28">
        <f t="shared" si="3"/>
        <v>65</v>
      </c>
      <c r="E11" s="27">
        <f t="shared" si="2"/>
        <v>171875</v>
      </c>
      <c r="F11" s="55">
        <v>4.703562274034967</v>
      </c>
      <c r="G11" s="27">
        <f>5*A11</f>
        <v>55000000</v>
      </c>
      <c r="H11" s="27">
        <v>250000</v>
      </c>
      <c r="I11" s="27">
        <f t="shared" si="1"/>
        <v>55250000</v>
      </c>
      <c r="J11" s="55">
        <v>0.04904566800619404</v>
      </c>
      <c r="K11" s="30">
        <f t="shared" si="0"/>
        <v>701187.3012380863</v>
      </c>
      <c r="L11" s="30">
        <f t="shared" si="0"/>
        <v>3505936.506190432</v>
      </c>
      <c r="M11" s="30">
        <f t="shared" si="0"/>
        <v>17529682.53095216</v>
      </c>
      <c r="N11" s="30">
        <f t="shared" si="0"/>
        <v>105178095.18571295</v>
      </c>
      <c r="O11" s="30">
        <f t="shared" si="0"/>
        <v>175296825.3095216</v>
      </c>
      <c r="P11" s="31" t="s">
        <v>116</v>
      </c>
      <c r="Q11" s="56" t="s">
        <v>117</v>
      </c>
    </row>
    <row r="12" spans="1:17" ht="12">
      <c r="A12" s="27">
        <v>15000000</v>
      </c>
      <c r="B12" s="28">
        <v>64</v>
      </c>
      <c r="C12" s="28">
        <v>1</v>
      </c>
      <c r="D12" s="28">
        <f t="shared" si="3"/>
        <v>65</v>
      </c>
      <c r="E12" s="27">
        <f t="shared" si="2"/>
        <v>234375</v>
      </c>
      <c r="F12" s="55">
        <v>4.703562274034967</v>
      </c>
      <c r="G12" s="27">
        <f>0.5*A12</f>
        <v>7500000</v>
      </c>
      <c r="H12" s="27">
        <v>250000</v>
      </c>
      <c r="I12" s="27">
        <f t="shared" si="1"/>
        <v>7750000</v>
      </c>
      <c r="J12" s="55">
        <v>0.008487148787578034</v>
      </c>
      <c r="K12" s="30">
        <f t="shared" si="0"/>
        <v>233210.20477675615</v>
      </c>
      <c r="L12" s="30">
        <f t="shared" si="0"/>
        <v>1166051.0238837807</v>
      </c>
      <c r="M12" s="30">
        <f t="shared" si="0"/>
        <v>5830255.119418903</v>
      </c>
      <c r="N12" s="30">
        <f t="shared" si="0"/>
        <v>34981530.716513425</v>
      </c>
      <c r="O12" s="30">
        <f t="shared" si="0"/>
        <v>58302551.194189034</v>
      </c>
      <c r="P12" s="31" t="s">
        <v>118</v>
      </c>
      <c r="Q12" s="56" t="s">
        <v>115</v>
      </c>
    </row>
    <row r="13" spans="1:17" ht="12">
      <c r="A13" s="27">
        <v>15000000</v>
      </c>
      <c r="B13" s="28">
        <v>64</v>
      </c>
      <c r="C13" s="28">
        <v>1</v>
      </c>
      <c r="D13" s="28">
        <f t="shared" si="3"/>
        <v>65</v>
      </c>
      <c r="E13" s="27">
        <f t="shared" si="2"/>
        <v>234375</v>
      </c>
      <c r="F13" s="55">
        <v>4.703562274034967</v>
      </c>
      <c r="G13" s="27">
        <f>A13</f>
        <v>15000000</v>
      </c>
      <c r="H13" s="27">
        <v>250000</v>
      </c>
      <c r="I13" s="27">
        <f t="shared" si="1"/>
        <v>15250000</v>
      </c>
      <c r="J13" s="55">
        <v>0.01695132323944673</v>
      </c>
      <c r="K13" s="30">
        <f t="shared" si="0"/>
        <v>271333.4513137293</v>
      </c>
      <c r="L13" s="30">
        <f t="shared" si="0"/>
        <v>1356667.2565686463</v>
      </c>
      <c r="M13" s="30">
        <f t="shared" si="0"/>
        <v>6783336.282843231</v>
      </c>
      <c r="N13" s="30">
        <f t="shared" si="0"/>
        <v>40700017.69705939</v>
      </c>
      <c r="O13" s="30">
        <f t="shared" si="0"/>
        <v>67833362.8284323</v>
      </c>
      <c r="P13" s="31" t="s">
        <v>119</v>
      </c>
      <c r="Q13" s="56" t="s">
        <v>120</v>
      </c>
    </row>
    <row r="14" spans="1:17" ht="12">
      <c r="A14" s="27">
        <v>15000000</v>
      </c>
      <c r="B14" s="28">
        <v>64</v>
      </c>
      <c r="C14" s="28">
        <v>2</v>
      </c>
      <c r="D14" s="28">
        <f>B14+C14</f>
        <v>66</v>
      </c>
      <c r="E14" s="27">
        <f t="shared" si="2"/>
        <v>234375</v>
      </c>
      <c r="F14" s="55">
        <v>0.023596849902918215</v>
      </c>
      <c r="G14" s="27">
        <f>5*A14</f>
        <v>75000000</v>
      </c>
      <c r="H14" s="27">
        <v>250000</v>
      </c>
      <c r="I14" s="27">
        <f t="shared" si="1"/>
        <v>75250000</v>
      </c>
      <c r="J14" s="55">
        <v>0.08324984609143311</v>
      </c>
      <c r="K14" s="30">
        <f t="shared" si="0"/>
        <v>1249853.793710696</v>
      </c>
      <c r="L14" s="30">
        <f t="shared" si="0"/>
        <v>6249268.968553481</v>
      </c>
      <c r="M14" s="30">
        <f t="shared" si="0"/>
        <v>31246344.842767403</v>
      </c>
      <c r="N14" s="30">
        <f t="shared" si="0"/>
        <v>187478069.05660442</v>
      </c>
      <c r="O14" s="30">
        <f t="shared" si="0"/>
        <v>312463448.42767406</v>
      </c>
      <c r="P14" s="31" t="s">
        <v>78</v>
      </c>
      <c r="Q14" s="56" t="s">
        <v>121</v>
      </c>
    </row>
    <row r="15" spans="1:10" ht="12">
      <c r="A15" s="23" t="s">
        <v>53</v>
      </c>
      <c r="C15" s="23" t="s">
        <v>60</v>
      </c>
      <c r="D15" s="23">
        <v>10</v>
      </c>
      <c r="E15" s="23" t="s">
        <v>54</v>
      </c>
      <c r="F15" s="23">
        <v>5</v>
      </c>
      <c r="I15" s="23" t="s">
        <v>63</v>
      </c>
      <c r="J15" s="23">
        <v>12</v>
      </c>
    </row>
    <row r="16" spans="3:15" ht="12">
      <c r="C16" s="23" t="s">
        <v>61</v>
      </c>
      <c r="D16" s="32">
        <f>(D15)/(D17*365*24)</f>
        <v>0.00022831050228310502</v>
      </c>
      <c r="E16" s="23" t="s">
        <v>58</v>
      </c>
      <c r="F16" s="32">
        <f>(F15)/(D17*365*24)</f>
        <v>0.00011415525114155251</v>
      </c>
      <c r="I16" s="33" t="s">
        <v>67</v>
      </c>
      <c r="J16" s="51">
        <v>2</v>
      </c>
      <c r="K16" s="34"/>
      <c r="L16" s="35"/>
      <c r="M16" s="35"/>
      <c r="N16" s="35"/>
      <c r="O16" s="36"/>
    </row>
    <row r="17" spans="3:15" ht="12">
      <c r="C17" s="23" t="s">
        <v>64</v>
      </c>
      <c r="D17" s="37">
        <v>5</v>
      </c>
      <c r="E17" s="37"/>
      <c r="I17" s="38"/>
      <c r="J17" s="52" t="s">
        <v>68</v>
      </c>
      <c r="K17" s="39">
        <f>(60*10^9)/IF($J$16&lt;=6,IF($J$16&lt;=3,IF($J$16=1,K$3,IF($J$16=2,K$4,K$5)),IF($J$16=4,K$6,IF($J$16=5,K$7,K$8))),IF($J$16&lt;=9,IF($J$16=7,K$9,IF($J$16=8,K$10,K$11)),IF($J$16=10,K$12,IF($J$16=11,K$13,K$14))))</f>
        <v>95280.91534073031</v>
      </c>
      <c r="L17" s="40">
        <f>(60*10^9)/IF($J$16&lt;=6,IF($J$16&lt;=3,IF($J$16=1,L$3,IF($J$16=2,L$4,L$5)),IF($J$16=4,L$6,IF($J$16=5,L$7,L$8))),IF($J$16&lt;=9,IF($J$16=7,L$9,IF($J$16=8,L$10,L$11)),IF($J$16=10,L$12,IF($J$16=11,L$13,L$14))))</f>
        <v>19056.18306814606</v>
      </c>
      <c r="M17" s="40">
        <f>(60*10^9)/IF($J$16&lt;=6,IF($J$16&lt;=3,IF($J$16=1,M$3,IF($J$16=2,M$4,M$5)),IF($J$16=4,M$6,IF($J$16=5,M$7,M$8))),IF($J$16&lt;=9,IF($J$16=7,M$9,IF($J$16=8,M$10,M$11)),IF($J$16=10,M$12,IF($J$16=11,M$13,M$14))))</f>
        <v>3811.2366136292126</v>
      </c>
      <c r="N17" s="40">
        <f>(60*10^9)/IF($J$16&lt;=6,IF($J$16&lt;=3,IF($J$16=1,N$3,IF($J$16=2,N$4,N$5)),IF($J$16=4,N$6,IF($J$16=5,N$7,N$8))),IF($J$16&lt;=9,IF($J$16=7,N$9,IF($J$16=8,N$10,N$11)),IF($J$16=10,N$12,IF($J$16=11,N$13,N$14))))</f>
        <v>635.2061022715353</v>
      </c>
      <c r="O17" s="41">
        <f>(60*10^9)/IF($J$16&lt;=6,IF($J$16&lt;=3,IF($J$16=1,O$3,IF($J$16=2,O$4,O$5)),IF($J$16=4,O$6,IF($J$16=5,O$7,O$8))),IF($J$16&lt;=9,IF($J$16=7,O$9,IF($J$16=8,O$10,O$11)),IF($J$16=10,O$12,IF($J$16=11,O$13,O$14))))</f>
        <v>381.12366136292127</v>
      </c>
    </row>
    <row r="18" spans="4:15" ht="12">
      <c r="D18" s="37"/>
      <c r="E18" s="37"/>
      <c r="I18" s="38"/>
      <c r="J18" s="53" t="s">
        <v>69</v>
      </c>
      <c r="K18" s="39">
        <f>K17/60</f>
        <v>1588.0152556788385</v>
      </c>
      <c r="L18" s="40">
        <f>L17/60</f>
        <v>317.60305113576766</v>
      </c>
      <c r="M18" s="40">
        <f>M17/60</f>
        <v>63.52061022715354</v>
      </c>
      <c r="N18" s="40">
        <f>N17/60</f>
        <v>10.586768371192255</v>
      </c>
      <c r="O18" s="41">
        <f>O17/60</f>
        <v>6.352061022715355</v>
      </c>
    </row>
    <row r="19" spans="4:15" ht="12">
      <c r="D19" s="37"/>
      <c r="E19" s="37"/>
      <c r="I19" s="38"/>
      <c r="J19" s="53" t="s">
        <v>70</v>
      </c>
      <c r="K19" s="39">
        <f>K18/24</f>
        <v>66.1673023199516</v>
      </c>
      <c r="L19" s="40">
        <f>L18/24</f>
        <v>13.233460463990319</v>
      </c>
      <c r="M19" s="40">
        <f>M18/24</f>
        <v>2.646692092798064</v>
      </c>
      <c r="N19" s="40">
        <f>N18/24</f>
        <v>0.4411153487996773</v>
      </c>
      <c r="O19" s="41">
        <f>O18/24</f>
        <v>0.26466920927980647</v>
      </c>
    </row>
    <row r="20" spans="4:15" ht="12">
      <c r="D20" s="37"/>
      <c r="E20" s="37"/>
      <c r="I20" s="43"/>
      <c r="J20" s="54" t="s">
        <v>71</v>
      </c>
      <c r="K20" s="44">
        <f>K19/7</f>
        <v>9.452471759993086</v>
      </c>
      <c r="L20" s="45">
        <f>L19/7</f>
        <v>1.890494351998617</v>
      </c>
      <c r="M20" s="45">
        <f>M19/7</f>
        <v>0.37809887039972345</v>
      </c>
      <c r="N20" s="45">
        <f>N19/7</f>
        <v>0.0630164783999539</v>
      </c>
      <c r="O20" s="46">
        <f>O19/7</f>
        <v>0.03780988703997235</v>
      </c>
    </row>
    <row r="21" spans="4:15" ht="12">
      <c r="D21" s="32"/>
      <c r="F21" s="47"/>
      <c r="H21" s="28"/>
      <c r="I21" s="42"/>
      <c r="J21" s="40"/>
      <c r="K21" s="40"/>
      <c r="L21" s="40"/>
      <c r="M21" s="40"/>
      <c r="N21" s="40"/>
      <c r="O21" s="40"/>
    </row>
    <row r="22" spans="1:15" ht="12.75">
      <c r="A22" s="23" t="s">
        <v>77</v>
      </c>
      <c r="B22"/>
      <c r="D22" s="48"/>
      <c r="E22" s="37"/>
      <c r="H22" s="28"/>
      <c r="I22" s="42"/>
      <c r="J22" s="40"/>
      <c r="K22" s="40"/>
      <c r="L22" s="40"/>
      <c r="M22" s="40"/>
      <c r="N22" s="40"/>
      <c r="O22" s="40"/>
    </row>
    <row r="23" spans="2:15" ht="12">
      <c r="B23" s="32"/>
      <c r="C23" s="32"/>
      <c r="D23" s="37"/>
      <c r="E23" s="37"/>
      <c r="H23" s="28"/>
      <c r="I23" s="42"/>
      <c r="J23" s="40"/>
      <c r="K23" s="40"/>
      <c r="L23" s="40"/>
      <c r="M23" s="40"/>
      <c r="N23" s="40"/>
      <c r="O23" s="40"/>
    </row>
    <row r="24" spans="1:15" ht="12">
      <c r="A24" s="23" t="s">
        <v>55</v>
      </c>
      <c r="B24" s="32"/>
      <c r="H24" s="28"/>
      <c r="I24" s="42"/>
      <c r="J24" s="40"/>
      <c r="K24" s="40"/>
      <c r="L24" s="40"/>
      <c r="M24" s="40"/>
      <c r="N24" s="40"/>
      <c r="O24" s="40"/>
    </row>
    <row r="25" ht="12">
      <c r="A25" s="23" t="s">
        <v>72</v>
      </c>
    </row>
    <row r="26" ht="12">
      <c r="A26" s="23" t="s">
        <v>73</v>
      </c>
    </row>
    <row r="27" ht="12">
      <c r="A27" s="23" t="s">
        <v>74</v>
      </c>
    </row>
    <row r="28" ht="12">
      <c r="A28" s="23" t="s">
        <v>75</v>
      </c>
    </row>
    <row r="29" ht="12" customHeight="1">
      <c r="A29" s="23" t="s">
        <v>56</v>
      </c>
    </row>
    <row r="30" ht="12">
      <c r="A30" s="23" t="s">
        <v>66</v>
      </c>
    </row>
    <row r="31" ht="12">
      <c r="A31" s="23" t="s">
        <v>57</v>
      </c>
    </row>
    <row r="32" ht="12">
      <c r="A32" s="23" t="s">
        <v>65</v>
      </c>
    </row>
    <row r="33" ht="12">
      <c r="A33" s="23" t="s">
        <v>59</v>
      </c>
    </row>
    <row r="34" ht="12">
      <c r="A34" s="23" t="s">
        <v>79</v>
      </c>
    </row>
    <row r="35" spans="1:7" ht="12">
      <c r="A35" s="49" t="s">
        <v>90</v>
      </c>
      <c r="B35" s="26"/>
      <c r="C35" s="26"/>
      <c r="D35" s="26"/>
      <c r="E35" s="26"/>
      <c r="F35" s="26"/>
      <c r="G35" s="26"/>
    </row>
    <row r="36" spans="8:10" ht="12">
      <c r="H36" s="26"/>
      <c r="I36" s="26"/>
      <c r="J36" s="26"/>
    </row>
    <row r="57" ht="12">
      <c r="A57" s="23" t="s">
        <v>88</v>
      </c>
    </row>
    <row r="58" spans="1:19" ht="12">
      <c r="A58" s="23" t="s">
        <v>89</v>
      </c>
      <c r="B58" s="23">
        <v>2</v>
      </c>
      <c r="C58" s="23">
        <v>4</v>
      </c>
      <c r="D58" s="23">
        <v>8</v>
      </c>
      <c r="E58" s="23">
        <v>16</v>
      </c>
      <c r="F58" s="23">
        <v>32</v>
      </c>
      <c r="G58" s="23">
        <v>64</v>
      </c>
      <c r="H58" s="23">
        <v>128</v>
      </c>
      <c r="I58" s="23">
        <v>256</v>
      </c>
      <c r="J58" s="23">
        <v>512</v>
      </c>
      <c r="K58" s="23">
        <v>1024</v>
      </c>
      <c r="L58" s="23">
        <v>2048</v>
      </c>
      <c r="M58" s="23">
        <v>4096</v>
      </c>
      <c r="N58" s="23">
        <v>8192</v>
      </c>
      <c r="O58" s="23">
        <v>16384</v>
      </c>
      <c r="P58" s="23">
        <f>O58*2</f>
        <v>32768</v>
      </c>
      <c r="Q58" s="23">
        <f>P58*2</f>
        <v>65536</v>
      </c>
      <c r="R58" s="23">
        <f>Q58*2</f>
        <v>131072</v>
      </c>
      <c r="S58" s="23">
        <f>R58*2</f>
        <v>262144</v>
      </c>
    </row>
    <row r="59" spans="1:19" ht="12">
      <c r="A59" s="28">
        <v>0</v>
      </c>
      <c r="B59" s="50">
        <v>19.99771689497869</v>
      </c>
      <c r="C59" s="50">
        <v>39.986303454779936</v>
      </c>
      <c r="D59" s="50">
        <v>79.93610224143488</v>
      </c>
      <c r="E59" s="50">
        <v>159.72631908465047</v>
      </c>
      <c r="F59" s="50">
        <v>318.87016106864866</v>
      </c>
      <c r="G59" s="50">
        <v>635.4189025113063</v>
      </c>
      <c r="H59" s="50">
        <v>1261.6196045279194</v>
      </c>
      <c r="I59" s="50">
        <v>2486.8993910985564</v>
      </c>
      <c r="J59" s="50">
        <v>4832.596303168675</v>
      </c>
      <c r="K59" s="50">
        <v>9131.99655543778</v>
      </c>
      <c r="L59" s="50">
        <v>16360.035095155807</v>
      </c>
      <c r="M59" s="50">
        <v>26609.322511893057</v>
      </c>
      <c r="N59" s="50">
        <v>37052.98190639023</v>
      </c>
      <c r="O59" s="32">
        <f>(1-(BINOMDIST($A59,O$58,$D$16,TRUE)))*$D$17*365*24</f>
        <v>42760.67915170019</v>
      </c>
      <c r="P59" s="32">
        <f>(1-(BINOMDIST($A59,P$58,$D$16,TRUE)))*$D$17*365*24</f>
        <v>43775.33817749519</v>
      </c>
      <c r="Q59" s="32">
        <f>(1-(BINOMDIST($A59,Q$58,$D$16,TRUE)))*$D$17*365*24</f>
        <v>43799.98611402993</v>
      </c>
      <c r="R59" s="32">
        <f>(1-(BINOMDIST($A59,R$58,$D$16,TRUE)))*$D$17*365*24</f>
        <v>43799.9999999956</v>
      </c>
      <c r="S59" s="32">
        <f>(1-(BINOMDIST($A59,S$58,$D$16,TRUE)))*$D$17*365*24</f>
        <v>43800</v>
      </c>
    </row>
    <row r="60" spans="1:19" ht="12">
      <c r="A60" s="28">
        <v>1</v>
      </c>
      <c r="B60" s="50">
        <v>0.006848272549975221</v>
      </c>
      <c r="C60" s="50">
        <v>0.022820626877662065</v>
      </c>
      <c r="D60" s="50">
        <v>0.08210425466144144</v>
      </c>
      <c r="E60" s="50">
        <v>0.30979422285717373</v>
      </c>
      <c r="F60" s="50">
        <v>1.19980608102912</v>
      </c>
      <c r="G60" s="50">
        <v>4.703562274034967</v>
      </c>
      <c r="H60" s="50">
        <v>18.48885324472502</v>
      </c>
      <c r="I60" s="50">
        <v>72.25241487054058</v>
      </c>
      <c r="J60" s="50">
        <v>277.5025376943354</v>
      </c>
      <c r="K60" s="50">
        <v>1026.9656131474303</v>
      </c>
      <c r="L60" s="50">
        <v>3529.6588108816263</v>
      </c>
      <c r="M60" s="50">
        <v>10533.291691964741</v>
      </c>
      <c r="N60" s="50">
        <v>24433.901490214157</v>
      </c>
      <c r="O60" s="32">
        <f aca="true" t="shared" si="4" ref="O60:S79">(1-(BINOMDIST($A60,O$58,$D$16,TRUE)))*$D$17*365*24</f>
        <v>38872.066962034965</v>
      </c>
      <c r="P60" s="32">
        <f t="shared" si="4"/>
        <v>43590.79408070653</v>
      </c>
      <c r="Q60" s="32">
        <f t="shared" si="4"/>
        <v>43799.77829696328</v>
      </c>
      <c r="R60" s="32">
        <f t="shared" si="4"/>
        <v>43799.99999986382</v>
      </c>
      <c r="S60" s="32">
        <f t="shared" si="4"/>
        <v>43800</v>
      </c>
    </row>
    <row r="61" spans="1:19" ht="12">
      <c r="A61" s="28">
        <v>2</v>
      </c>
      <c r="B61" s="50">
        <v>2.084672434676804E-06</v>
      </c>
      <c r="C61" s="50">
        <v>1.0419802620731389E-05</v>
      </c>
      <c r="D61" s="50">
        <v>6.247591144425968E-05</v>
      </c>
      <c r="E61" s="50">
        <v>0.00042425452704275557</v>
      </c>
      <c r="F61" s="50">
        <v>0.003102688961620359</v>
      </c>
      <c r="G61" s="50">
        <v>0.023596849902918215</v>
      </c>
      <c r="H61" s="50">
        <v>0.18247574295795488</v>
      </c>
      <c r="I61" s="50">
        <v>1.4117444492447007</v>
      </c>
      <c r="J61" s="50">
        <v>10.748758962779892</v>
      </c>
      <c r="K61" s="50">
        <v>78.60297435205545</v>
      </c>
      <c r="L61" s="50">
        <v>528.5810704161323</v>
      </c>
      <c r="M61" s="50">
        <v>3014.6275059777267</v>
      </c>
      <c r="N61" s="50">
        <v>12631.60401878373</v>
      </c>
      <c r="O61" s="32">
        <f t="shared" si="4"/>
        <v>31597.902369287145</v>
      </c>
      <c r="P61" s="32">
        <f t="shared" si="4"/>
        <v>42900.34461513512</v>
      </c>
      <c r="Q61" s="32">
        <f t="shared" si="4"/>
        <v>43798.22322828758</v>
      </c>
      <c r="R61" s="32">
        <f t="shared" si="4"/>
        <v>43799.99999789179</v>
      </c>
      <c r="S61" s="32">
        <f t="shared" si="4"/>
        <v>43800</v>
      </c>
    </row>
    <row r="62" spans="1:19" ht="12">
      <c r="A62" s="28">
        <v>3</v>
      </c>
      <c r="B62" s="50">
        <v>5.981215522865568E-10</v>
      </c>
      <c r="C62" s="50">
        <v>4.191713642853756E-09</v>
      </c>
      <c r="D62" s="50">
        <v>3.926692304645485E-08</v>
      </c>
      <c r="E62" s="50">
        <v>4.600721803527108E-07</v>
      </c>
      <c r="F62" s="50">
        <v>6.196155122317748E-06</v>
      </c>
      <c r="G62" s="50">
        <v>9.017424946744512E-05</v>
      </c>
      <c r="H62" s="50">
        <v>0.001362419108463797</v>
      </c>
      <c r="I62" s="50">
        <v>0.020808911306469113</v>
      </c>
      <c r="J62" s="50">
        <v>0.3140982118028157</v>
      </c>
      <c r="K62" s="50">
        <v>4.552740911856712</v>
      </c>
      <c r="L62" s="50">
        <v>60.37640009996841</v>
      </c>
      <c r="M62" s="50">
        <v>669.7655703479742</v>
      </c>
      <c r="N62" s="50">
        <v>5271.784727999799</v>
      </c>
      <c r="O62" s="32">
        <f t="shared" si="4"/>
        <v>22526.929973885257</v>
      </c>
      <c r="P62" s="32">
        <f t="shared" si="4"/>
        <v>41178.24160920437</v>
      </c>
      <c r="Q62" s="32">
        <f t="shared" si="4"/>
        <v>43790.46575926158</v>
      </c>
      <c r="R62" s="32">
        <f t="shared" si="4"/>
        <v>43799.99997821645</v>
      </c>
      <c r="S62" s="32">
        <f t="shared" si="4"/>
        <v>43800</v>
      </c>
    </row>
    <row r="63" spans="1:19" ht="12">
      <c r="A63" s="28">
        <v>4</v>
      </c>
      <c r="B63" s="50">
        <v>1.4588330543574557E-11</v>
      </c>
      <c r="C63" s="50">
        <v>1.4588330543574557E-11</v>
      </c>
      <c r="D63" s="50">
        <v>4.376499163072367E-11</v>
      </c>
      <c r="E63" s="50">
        <v>4.473754700029531E-10</v>
      </c>
      <c r="F63" s="50">
        <v>1.0245870818437197E-08</v>
      </c>
      <c r="G63" s="50">
        <v>2.8001814200706576E-07</v>
      </c>
      <c r="H63" s="50">
        <v>8.204180468318611E-06</v>
      </c>
      <c r="I63" s="50">
        <v>0.00024656515495991016</v>
      </c>
      <c r="J63" s="50">
        <v>0.007371597256411455</v>
      </c>
      <c r="K63" s="50">
        <v>0.21201090369027398</v>
      </c>
      <c r="L63" s="50">
        <v>5.5654538203914194</v>
      </c>
      <c r="M63" s="50">
        <v>121.15888803369694</v>
      </c>
      <c r="N63" s="50">
        <v>1829.2208531154206</v>
      </c>
      <c r="O63" s="32">
        <f t="shared" si="4"/>
        <v>14043.737532170333</v>
      </c>
      <c r="P63" s="32">
        <f t="shared" si="4"/>
        <v>37956.917962862666</v>
      </c>
      <c r="Q63" s="32">
        <f t="shared" si="4"/>
        <v>43761.44256802609</v>
      </c>
      <c r="R63" s="32">
        <f t="shared" si="4"/>
        <v>43799.99983098957</v>
      </c>
      <c r="S63" s="32">
        <f t="shared" si="4"/>
        <v>43800</v>
      </c>
    </row>
    <row r="64" spans="1:19" ht="12">
      <c r="A64" s="28">
        <v>5</v>
      </c>
      <c r="B64" s="50">
        <v>1.9451107391432743E-11</v>
      </c>
      <c r="C64" s="50">
        <v>1.4588330543574557E-11</v>
      </c>
      <c r="D64" s="50">
        <v>3.8902214782865485E-11</v>
      </c>
      <c r="E64" s="50">
        <v>4.376499163072367E-11</v>
      </c>
      <c r="F64" s="50">
        <v>7.780442956573097E-11</v>
      </c>
      <c r="G64" s="50">
        <v>8.850253863101898E-10</v>
      </c>
      <c r="H64" s="50">
        <v>4.1824743668428255E-08</v>
      </c>
      <c r="I64" s="50">
        <v>2.4459670289189717E-06</v>
      </c>
      <c r="J64" s="50">
        <v>0.00014461399424625654</v>
      </c>
      <c r="K64" s="50">
        <v>0.00825426221193748</v>
      </c>
      <c r="L64" s="50">
        <v>0.42974323748237175</v>
      </c>
      <c r="M64" s="50">
        <v>18.45170093377806</v>
      </c>
      <c r="N64" s="50">
        <v>540.8531125422403</v>
      </c>
      <c r="O64" s="32">
        <f t="shared" si="4"/>
        <v>7697.325465703535</v>
      </c>
      <c r="P64" s="32">
        <f t="shared" si="4"/>
        <v>33136.48188390675</v>
      </c>
      <c r="Q64" s="32">
        <f t="shared" si="4"/>
        <v>43674.57580538423</v>
      </c>
      <c r="R64" s="32">
        <f t="shared" si="4"/>
        <v>43799.99894965894</v>
      </c>
      <c r="S64" s="32">
        <f t="shared" si="4"/>
        <v>43800</v>
      </c>
    </row>
    <row r="65" spans="1:20" ht="12">
      <c r="A65" s="28">
        <v>6</v>
      </c>
      <c r="B65" s="50">
        <v>1.4588330543574557E-11</v>
      </c>
      <c r="C65" s="50">
        <v>1.4588330543574557E-11</v>
      </c>
      <c r="D65" s="50">
        <v>1.4588330543574557E-11</v>
      </c>
      <c r="E65" s="50">
        <v>4.376499163072367E-11</v>
      </c>
      <c r="F65" s="50">
        <v>4.376499163072367E-11</v>
      </c>
      <c r="G65" s="50">
        <v>1.4588330543574557E-10</v>
      </c>
      <c r="H65" s="50">
        <v>4.862776847858186E-10</v>
      </c>
      <c r="I65" s="50">
        <v>2.149347366753318E-08</v>
      </c>
      <c r="J65" s="50">
        <v>2.439368240736428E-06</v>
      </c>
      <c r="K65" s="50">
        <v>0.0002761197802403359</v>
      </c>
      <c r="L65" s="50">
        <v>0.028540276045818658</v>
      </c>
      <c r="M65" s="50">
        <v>2.4242209376947654</v>
      </c>
      <c r="N65" s="50">
        <v>138.99807565189047</v>
      </c>
      <c r="O65" s="32">
        <f t="shared" si="4"/>
        <v>3741.0232948631965</v>
      </c>
      <c r="P65" s="32">
        <f t="shared" si="4"/>
        <v>27125.522484697194</v>
      </c>
      <c r="Q65" s="32">
        <f t="shared" si="4"/>
        <v>43457.91805160923</v>
      </c>
      <c r="R65" s="32">
        <f t="shared" si="4"/>
        <v>43799.99455316956</v>
      </c>
      <c r="S65" s="32">
        <f t="shared" si="4"/>
        <v>43800</v>
      </c>
      <c r="T65" s="32"/>
    </row>
    <row r="66" spans="1:19" ht="12">
      <c r="A66" s="28">
        <v>7</v>
      </c>
      <c r="B66" s="50">
        <v>1.4588330543574557E-11</v>
      </c>
      <c r="C66" s="50">
        <v>2.9176661087149114E-11</v>
      </c>
      <c r="D66" s="50">
        <v>1.9451107391432743E-11</v>
      </c>
      <c r="E66" s="50">
        <v>3.8902214782865485E-11</v>
      </c>
      <c r="F66" s="50">
        <v>3.8902214782865485E-11</v>
      </c>
      <c r="G66" s="50">
        <v>1.361577517400292E-10</v>
      </c>
      <c r="H66" s="50">
        <v>3.2580604880649844E-10</v>
      </c>
      <c r="I66" s="50">
        <v>8.072209567444588E-10</v>
      </c>
      <c r="J66" s="50">
        <v>3.732667508415943E-08</v>
      </c>
      <c r="K66" s="50">
        <v>8.099990611576402E-06</v>
      </c>
      <c r="L66" s="50">
        <v>0.0016625564353223155</v>
      </c>
      <c r="M66" s="50">
        <v>0.27990512088074126</v>
      </c>
      <c r="N66" s="50">
        <v>31.548382487296745</v>
      </c>
      <c r="O66" s="32">
        <f t="shared" si="4"/>
        <v>1627.1578672044616</v>
      </c>
      <c r="P66" s="32">
        <f t="shared" si="4"/>
        <v>20700.994646087478</v>
      </c>
      <c r="Q66" s="32">
        <f t="shared" si="4"/>
        <v>42994.74698825897</v>
      </c>
      <c r="R66" s="32">
        <f t="shared" si="4"/>
        <v>43799.97575467427</v>
      </c>
      <c r="S66" s="32">
        <f t="shared" si="4"/>
        <v>43800</v>
      </c>
    </row>
    <row r="67" spans="1:19" ht="12">
      <c r="A67" s="28">
        <v>8</v>
      </c>
      <c r="B67" s="50">
        <v>1.4588330543574557E-11</v>
      </c>
      <c r="C67" s="50">
        <v>1.9451107391432743E-11</v>
      </c>
      <c r="D67" s="50">
        <v>1.4588330543574557E-11</v>
      </c>
      <c r="E67" s="50">
        <v>2.9176661087149114E-11</v>
      </c>
      <c r="F67" s="50">
        <v>4.376499163072367E-11</v>
      </c>
      <c r="G67" s="50">
        <v>1.361577517400292E-10</v>
      </c>
      <c r="H67" s="50">
        <v>3.647082635893639E-10</v>
      </c>
      <c r="I67" s="50">
        <v>6.662004281565714E-10</v>
      </c>
      <c r="J67" s="50">
        <v>1.731148557837514E-09</v>
      </c>
      <c r="K67" s="50">
        <v>2.1388437687619444E-07</v>
      </c>
      <c r="L67" s="50">
        <v>8.62518315436489E-05</v>
      </c>
      <c r="M67" s="50">
        <v>0.028816998829839235</v>
      </c>
      <c r="N67" s="50">
        <v>6.406258221982264</v>
      </c>
      <c r="O67" s="32">
        <f t="shared" si="4"/>
        <v>638.9535366276418</v>
      </c>
      <c r="P67" s="32">
        <f t="shared" si="4"/>
        <v>14692.946104163148</v>
      </c>
      <c r="Q67" s="32">
        <f t="shared" si="4"/>
        <v>42128.36377832867</v>
      </c>
      <c r="R67" s="32">
        <f t="shared" si="4"/>
        <v>43799.90542398273</v>
      </c>
      <c r="S67" s="32">
        <f t="shared" si="4"/>
        <v>43800</v>
      </c>
    </row>
    <row r="68" spans="1:19" ht="12">
      <c r="A68" s="28">
        <v>9</v>
      </c>
      <c r="B68" s="50">
        <v>1.9451107391432743E-11</v>
      </c>
      <c r="C68" s="50">
        <v>1.9451107391432743E-11</v>
      </c>
      <c r="D68" s="50">
        <v>1.9451107391432743E-11</v>
      </c>
      <c r="E68" s="50">
        <v>1.9451107391432743E-11</v>
      </c>
      <c r="F68" s="50">
        <v>4.376499163072367E-11</v>
      </c>
      <c r="G68" s="50">
        <v>1.1670664434859646E-10</v>
      </c>
      <c r="H68" s="50">
        <v>3.306688256543566E-10</v>
      </c>
      <c r="I68" s="50">
        <v>6.370237670694223E-10</v>
      </c>
      <c r="J68" s="50">
        <v>1.25945920359527E-09</v>
      </c>
      <c r="K68" s="50">
        <v>7.459499684614457E-09</v>
      </c>
      <c r="L68" s="50">
        <v>4.0376657350904566E-06</v>
      </c>
      <c r="M68" s="50">
        <v>0.0026763176386390697</v>
      </c>
      <c r="N68" s="50">
        <v>1.1762881820186255</v>
      </c>
      <c r="O68" s="32">
        <f t="shared" si="4"/>
        <v>228.33634555088466</v>
      </c>
      <c r="P68" s="32">
        <f t="shared" si="4"/>
        <v>9698.815779293403</v>
      </c>
      <c r="Q68" s="32">
        <f t="shared" si="4"/>
        <v>40687.84313738289</v>
      </c>
      <c r="R68" s="32">
        <f t="shared" si="4"/>
        <v>43799.671534414956</v>
      </c>
      <c r="S68" s="32">
        <f t="shared" si="4"/>
        <v>43799.999999999985</v>
      </c>
    </row>
    <row r="69" spans="1:19" ht="12">
      <c r="A69" s="28">
        <v>10</v>
      </c>
      <c r="B69" s="50">
        <v>1.9451107391432743E-11</v>
      </c>
      <c r="C69" s="50">
        <v>1.9451107391432743E-11</v>
      </c>
      <c r="D69" s="50">
        <v>1.9451107391432743E-11</v>
      </c>
      <c r="E69" s="50">
        <v>1.9451107391432743E-11</v>
      </c>
      <c r="F69" s="50">
        <v>1.9451107391432743E-11</v>
      </c>
      <c r="G69" s="50">
        <v>1.0698109065288008E-10</v>
      </c>
      <c r="H69" s="50">
        <v>2.334132886971929E-10</v>
      </c>
      <c r="I69" s="50">
        <v>6.370237670694223E-10</v>
      </c>
      <c r="J69" s="50">
        <v>1.25945920359527E-09</v>
      </c>
      <c r="K69" s="50">
        <v>2.567546175669122E-09</v>
      </c>
      <c r="L69" s="50">
        <v>1.7663064344475288E-07</v>
      </c>
      <c r="M69" s="50">
        <v>0.00022637476932985123</v>
      </c>
      <c r="N69" s="50">
        <v>0.19704196517835726</v>
      </c>
      <c r="O69" s="32">
        <f t="shared" si="4"/>
        <v>74.7885834161069</v>
      </c>
      <c r="P69" s="32">
        <f t="shared" si="4"/>
        <v>5962.74098339461</v>
      </c>
      <c r="Q69" s="32">
        <f t="shared" si="4"/>
        <v>38532.259761286674</v>
      </c>
      <c r="R69" s="32">
        <f t="shared" si="4"/>
        <v>43798.971505448964</v>
      </c>
      <c r="S69" s="32">
        <f t="shared" si="4"/>
        <v>43799.99999999991</v>
      </c>
    </row>
    <row r="70" spans="1:19" ht="12">
      <c r="A70" s="28">
        <v>11</v>
      </c>
      <c r="B70" s="50">
        <v>1.9451107391432743E-11</v>
      </c>
      <c r="C70" s="50">
        <v>1.9451107391432743E-11</v>
      </c>
      <c r="D70" s="50">
        <v>1.9451107391432743E-11</v>
      </c>
      <c r="E70" s="50">
        <v>1.9451107391432743E-11</v>
      </c>
      <c r="F70" s="50">
        <v>1.9451107391432743E-11</v>
      </c>
      <c r="G70" s="50">
        <v>9.239276010930553E-11</v>
      </c>
      <c r="H70" s="50">
        <v>3.40394379350073E-10</v>
      </c>
      <c r="I70" s="50">
        <v>6.224354365258478E-10</v>
      </c>
      <c r="J70" s="50">
        <v>1.3226753026174265E-09</v>
      </c>
      <c r="K70" s="50">
        <v>2.5043300766469656E-09</v>
      </c>
      <c r="L70" s="50">
        <v>1.1690115542251078E-08</v>
      </c>
      <c r="M70" s="50">
        <v>1.758557113262782E-05</v>
      </c>
      <c r="N70" s="50">
        <v>0.03033840621824435</v>
      </c>
      <c r="O70" s="32">
        <f t="shared" si="4"/>
        <v>22.593373692116113</v>
      </c>
      <c r="P70" s="32">
        <f t="shared" si="4"/>
        <v>3421.9712318105476</v>
      </c>
      <c r="Q70" s="32">
        <f t="shared" si="4"/>
        <v>35599.94320287606</v>
      </c>
      <c r="R70" s="32">
        <f t="shared" si="4"/>
        <v>43797.06681163466</v>
      </c>
      <c r="S70" s="32">
        <f t="shared" si="4"/>
        <v>43799.99999999953</v>
      </c>
    </row>
    <row r="71" spans="1:19" ht="12">
      <c r="A71" s="28">
        <v>12</v>
      </c>
      <c r="B71" s="50">
        <v>1.9451107391432743E-11</v>
      </c>
      <c r="C71" s="50">
        <v>1.9451107391432743E-11</v>
      </c>
      <c r="D71" s="50">
        <v>1.4588330543574557E-11</v>
      </c>
      <c r="E71" s="50">
        <v>1.9451107391432743E-11</v>
      </c>
      <c r="F71" s="50">
        <v>4.376499163072367E-11</v>
      </c>
      <c r="G71" s="50">
        <v>7.780442956573097E-11</v>
      </c>
      <c r="H71" s="50">
        <v>3.40394379350073E-10</v>
      </c>
      <c r="I71" s="50">
        <v>6.516120976129969E-10</v>
      </c>
      <c r="J71" s="50">
        <v>1.2886358646824192E-09</v>
      </c>
      <c r="K71" s="50">
        <v>2.5043300766469656E-09</v>
      </c>
      <c r="L71" s="50">
        <v>5.188582896664684E-09</v>
      </c>
      <c r="M71" s="50">
        <v>1.2709353569562154E-06</v>
      </c>
      <c r="N71" s="50">
        <v>0.0043211061195203015</v>
      </c>
      <c r="O71" s="32">
        <f t="shared" si="4"/>
        <v>6.330296718474693</v>
      </c>
      <c r="P71" s="32">
        <f t="shared" si="4"/>
        <v>1838.1241823959517</v>
      </c>
      <c r="Q71" s="32">
        <f t="shared" si="4"/>
        <v>31943.475925532413</v>
      </c>
      <c r="R71" s="32">
        <f t="shared" si="4"/>
        <v>43792.31627734227</v>
      </c>
      <c r="S71" s="32">
        <f t="shared" si="4"/>
        <v>43799.99999999757</v>
      </c>
    </row>
    <row r="72" spans="1:19" ht="12">
      <c r="A72" s="28">
        <v>13</v>
      </c>
      <c r="B72" s="50">
        <v>1.9451107391432743E-11</v>
      </c>
      <c r="C72" s="50">
        <v>1.4588330543574557E-11</v>
      </c>
      <c r="D72" s="50">
        <v>1.4588330543574557E-11</v>
      </c>
      <c r="E72" s="50">
        <v>1.9451107391432743E-11</v>
      </c>
      <c r="F72" s="50">
        <v>1.9451107391432743E-11</v>
      </c>
      <c r="G72" s="50">
        <v>5.835332217429823E-11</v>
      </c>
      <c r="H72" s="50">
        <v>3.306688256543566E-10</v>
      </c>
      <c r="I72" s="50">
        <v>6.516120976129969E-10</v>
      </c>
      <c r="J72" s="50">
        <v>1.2886358646824192E-09</v>
      </c>
      <c r="K72" s="50">
        <v>2.5043300766469656E-09</v>
      </c>
      <c r="L72" s="50">
        <v>5.008660153293931E-09</v>
      </c>
      <c r="M72" s="50">
        <v>9.390022093214156E-08</v>
      </c>
      <c r="N72" s="50">
        <v>0.0005724947863772201</v>
      </c>
      <c r="O72" s="32">
        <f>(1-(BINOMDIST($A72,O$58,$D$16,TRUE)))*$D$17*365*24</f>
        <v>1.653094403012112</v>
      </c>
      <c r="P72" s="32">
        <f t="shared" si="4"/>
        <v>926.7729088241044</v>
      </c>
      <c r="Q72" s="32">
        <f t="shared" si="4"/>
        <v>27734.816381192035</v>
      </c>
      <c r="R72" s="32">
        <f t="shared" si="4"/>
        <v>43781.37937526836</v>
      </c>
      <c r="S72" s="32">
        <f t="shared" si="4"/>
        <v>43799.999999988555</v>
      </c>
    </row>
    <row r="73" spans="1:19" ht="12">
      <c r="A73" s="28">
        <v>14</v>
      </c>
      <c r="B73" s="50">
        <v>1.4588330543574557E-11</v>
      </c>
      <c r="C73" s="50">
        <v>1.4588330543574557E-11</v>
      </c>
      <c r="D73" s="50">
        <v>1.9451107391432743E-11</v>
      </c>
      <c r="E73" s="50">
        <v>1.4588330543574557E-11</v>
      </c>
      <c r="F73" s="50">
        <v>1.9451107391432743E-11</v>
      </c>
      <c r="G73" s="50">
        <v>5.835332217429823E-11</v>
      </c>
      <c r="H73" s="50">
        <v>3.647082635893639E-10</v>
      </c>
      <c r="I73" s="50">
        <v>6.224354365258478E-10</v>
      </c>
      <c r="J73" s="50">
        <v>1.2886358646824192E-09</v>
      </c>
      <c r="K73" s="50">
        <v>2.5043300766469656E-09</v>
      </c>
      <c r="L73" s="50">
        <v>5.03783681438108E-09</v>
      </c>
      <c r="M73" s="50">
        <v>1.5030843236729652E-08</v>
      </c>
      <c r="N73" s="50">
        <v>7.090711064972055E-05</v>
      </c>
      <c r="O73" s="32">
        <f t="shared" si="4"/>
        <v>0.40410606408296523</v>
      </c>
      <c r="P73" s="32">
        <f t="shared" si="4"/>
        <v>439.8497534095319</v>
      </c>
      <c r="Q73" s="32">
        <f t="shared" si="4"/>
        <v>23236.659604957807</v>
      </c>
      <c r="R73" s="32">
        <f t="shared" si="4"/>
        <v>43757.99863849052</v>
      </c>
      <c r="S73" s="32">
        <f t="shared" si="4"/>
        <v>43799.99999995004</v>
      </c>
    </row>
    <row r="74" spans="1:19" ht="12">
      <c r="A74" s="28">
        <v>15</v>
      </c>
      <c r="B74" s="50">
        <v>1.4588330543574557E-11</v>
      </c>
      <c r="C74" s="50">
        <v>1.4588330543574557E-11</v>
      </c>
      <c r="D74" s="50">
        <v>1.4588330543574557E-11</v>
      </c>
      <c r="E74" s="50">
        <v>1.4588330543574557E-11</v>
      </c>
      <c r="F74" s="50">
        <v>1.4588330543574557E-11</v>
      </c>
      <c r="G74" s="50">
        <v>7.780442956573097E-11</v>
      </c>
      <c r="H74" s="50">
        <v>3.647082635893639E-10</v>
      </c>
      <c r="I74" s="50">
        <v>6.516120976129969E-10</v>
      </c>
      <c r="J74" s="50">
        <v>1.2886358646824192E-09</v>
      </c>
      <c r="K74" s="50">
        <v>2.5043300766469656E-09</v>
      </c>
      <c r="L74" s="50">
        <v>4.998934599598215E-09</v>
      </c>
      <c r="M74" s="50">
        <v>1.0065948075066444E-08</v>
      </c>
      <c r="N74" s="50">
        <v>8.258278860751034E-06</v>
      </c>
      <c r="O74" s="32">
        <f t="shared" si="4"/>
        <v>0.0928334887857929</v>
      </c>
      <c r="P74" s="32">
        <f t="shared" si="4"/>
        <v>197.04422653963798</v>
      </c>
      <c r="Q74" s="32">
        <f t="shared" si="4"/>
        <v>18749.665187778566</v>
      </c>
      <c r="R74" s="32">
        <f t="shared" si="4"/>
        <v>43711.348222099674</v>
      </c>
      <c r="S74" s="32">
        <f t="shared" si="4"/>
        <v>43799.99999979634</v>
      </c>
    </row>
    <row r="75" spans="1:19" ht="12">
      <c r="A75" s="28">
        <v>16</v>
      </c>
      <c r="B75" s="50">
        <v>1.4588330543574557E-11</v>
      </c>
      <c r="C75" s="50">
        <v>1.4588330543574557E-11</v>
      </c>
      <c r="D75" s="50">
        <v>1.4588330543574557E-11</v>
      </c>
      <c r="E75" s="50">
        <v>1.4588330543574557E-11</v>
      </c>
      <c r="F75" s="50">
        <v>1.4588330543574557E-11</v>
      </c>
      <c r="G75" s="50">
        <v>5.835332217429823E-11</v>
      </c>
      <c r="H75" s="50">
        <v>3.647082635893639E-10</v>
      </c>
      <c r="I75" s="50">
        <v>6.516120976129969E-10</v>
      </c>
      <c r="J75" s="50">
        <v>1.2886358646824192E-09</v>
      </c>
      <c r="K75" s="50">
        <v>2.5043300766469656E-09</v>
      </c>
      <c r="L75" s="50">
        <v>4.998934599598215E-09</v>
      </c>
      <c r="M75" s="50">
        <v>9.769318687347095E-09</v>
      </c>
      <c r="N75" s="50">
        <v>9.214962126691262E-07</v>
      </c>
      <c r="O75" s="32">
        <f t="shared" si="4"/>
        <v>0.020111109461629084</v>
      </c>
      <c r="P75" s="32">
        <f t="shared" si="4"/>
        <v>83.5392964532933</v>
      </c>
      <c r="Q75" s="32">
        <f t="shared" si="4"/>
        <v>14553.61070604754</v>
      </c>
      <c r="R75" s="32">
        <f t="shared" si="4"/>
        <v>43624.087094831266</v>
      </c>
      <c r="S75" s="32">
        <f t="shared" si="4"/>
        <v>43799.99999922128</v>
      </c>
    </row>
    <row r="76" spans="1:19" ht="12">
      <c r="A76" s="28">
        <v>17</v>
      </c>
      <c r="B76" s="50">
        <v>1.4588330543574557E-11</v>
      </c>
      <c r="C76" s="50">
        <v>1.4588330543574557E-11</v>
      </c>
      <c r="D76" s="50">
        <v>1.4588330543574557E-11</v>
      </c>
      <c r="E76" s="50">
        <v>1.4588330543574557E-11</v>
      </c>
      <c r="F76" s="50">
        <v>1.4588330543574557E-11</v>
      </c>
      <c r="G76" s="50">
        <v>5.349054532644004E-11</v>
      </c>
      <c r="H76" s="50">
        <v>3.306688256543566E-10</v>
      </c>
      <c r="I76" s="50">
        <v>6.516120976129969E-10</v>
      </c>
      <c r="J76" s="50">
        <v>1.2886358646824192E-09</v>
      </c>
      <c r="K76" s="50">
        <v>2.5043300766469656E-09</v>
      </c>
      <c r="L76" s="50">
        <v>4.998934599598215E-09</v>
      </c>
      <c r="M76" s="50">
        <v>9.769318687347095E-09</v>
      </c>
      <c r="N76" s="50">
        <v>1.1273861844074418E-07</v>
      </c>
      <c r="O76" s="32">
        <f t="shared" si="4"/>
        <v>0.004121427358061425</v>
      </c>
      <c r="P76" s="32">
        <f t="shared" si="4"/>
        <v>33.60157940551494</v>
      </c>
      <c r="Q76" s="32">
        <f t="shared" si="4"/>
        <v>10860.510083517383</v>
      </c>
      <c r="R76" s="32">
        <f t="shared" si="4"/>
        <v>43470.46493700194</v>
      </c>
      <c r="S76" s="32">
        <f t="shared" si="4"/>
        <v>43799.99999719644</v>
      </c>
    </row>
    <row r="77" spans="1:19" ht="12">
      <c r="A77" s="28">
        <v>18</v>
      </c>
      <c r="B77" s="50">
        <v>1.4588330543574557E-11</v>
      </c>
      <c r="C77" s="50">
        <v>1.4588330543574557E-11</v>
      </c>
      <c r="D77" s="50">
        <v>1.4588330543574557E-11</v>
      </c>
      <c r="E77" s="50">
        <v>1.4588330543574557E-11</v>
      </c>
      <c r="F77" s="50">
        <v>1.4588330543574557E-11</v>
      </c>
      <c r="G77" s="50">
        <v>1.9451107391432743E-11</v>
      </c>
      <c r="H77" s="50">
        <v>3.647082635893639E-10</v>
      </c>
      <c r="I77" s="50">
        <v>6.516120976129969E-10</v>
      </c>
      <c r="J77" s="50">
        <v>1.2886358646824192E-09</v>
      </c>
      <c r="K77" s="50">
        <v>2.5043300766469656E-09</v>
      </c>
      <c r="L77" s="50">
        <v>4.998934599598215E-09</v>
      </c>
      <c r="M77" s="50">
        <v>9.769318687347095E-09</v>
      </c>
      <c r="N77" s="50">
        <v>2.856881398116684E-08</v>
      </c>
      <c r="O77" s="32">
        <f t="shared" si="4"/>
        <v>0.0008012486401032248</v>
      </c>
      <c r="P77" s="32">
        <f t="shared" si="4"/>
        <v>12.852167172483654</v>
      </c>
      <c r="Q77" s="32">
        <f t="shared" si="4"/>
        <v>7790.703941988911</v>
      </c>
      <c r="R77" s="32">
        <f t="shared" si="4"/>
        <v>43215.04193461273</v>
      </c>
      <c r="S77" s="32">
        <f t="shared" si="4"/>
        <v>43799.999990462675</v>
      </c>
    </row>
    <row r="78" spans="1:19" ht="12">
      <c r="A78" s="28">
        <v>19</v>
      </c>
      <c r="B78" s="50">
        <v>1.4588330543574557E-11</v>
      </c>
      <c r="C78" s="50">
        <v>1.4588330543574557E-11</v>
      </c>
      <c r="D78" s="50">
        <v>1.4588330543574557E-11</v>
      </c>
      <c r="E78" s="50">
        <v>1.4588330543574557E-11</v>
      </c>
      <c r="F78" s="50">
        <v>1.4588330543574557E-11</v>
      </c>
      <c r="G78" s="50">
        <v>1.4588330543574557E-11</v>
      </c>
      <c r="H78" s="50">
        <v>4.473754700029531E-10</v>
      </c>
      <c r="I78" s="50">
        <v>6.516120976129969E-10</v>
      </c>
      <c r="J78" s="50">
        <v>1.3226753026174265E-09</v>
      </c>
      <c r="K78" s="50">
        <v>2.4702906387119583E-09</v>
      </c>
      <c r="L78" s="50">
        <v>5.023248483837506E-09</v>
      </c>
      <c r="M78" s="50">
        <v>9.769318687347095E-09</v>
      </c>
      <c r="N78" s="50">
        <v>2.0272916678720776E-08</v>
      </c>
      <c r="O78" s="32">
        <f t="shared" si="4"/>
        <v>0.0001481549905424373</v>
      </c>
      <c r="P78" s="32">
        <f t="shared" si="4"/>
        <v>4.684678192400948</v>
      </c>
      <c r="Q78" s="32">
        <f t="shared" si="4"/>
        <v>5373.3344538738675</v>
      </c>
      <c r="R78" s="32">
        <f t="shared" si="4"/>
        <v>42812.71256170716</v>
      </c>
      <c r="S78" s="32">
        <f t="shared" si="4"/>
        <v>43799.99996924787</v>
      </c>
    </row>
    <row r="79" spans="1:19" ht="12">
      <c r="A79" s="28">
        <v>20</v>
      </c>
      <c r="B79" s="50">
        <v>1.4588330543574557E-11</v>
      </c>
      <c r="C79" s="50">
        <v>1.4588330543574557E-11</v>
      </c>
      <c r="D79" s="50">
        <v>1.4588330543574557E-11</v>
      </c>
      <c r="E79" s="50">
        <v>1.4588330543574557E-11</v>
      </c>
      <c r="F79" s="50">
        <v>1.4588330543574557E-11</v>
      </c>
      <c r="G79" s="50">
        <v>1.4588330543574557E-11</v>
      </c>
      <c r="H79" s="50">
        <v>3.306688256543566E-10</v>
      </c>
      <c r="I79" s="50">
        <v>6.516120976129969E-10</v>
      </c>
      <c r="J79" s="50">
        <v>1.3226753026174265E-09</v>
      </c>
      <c r="K79" s="50">
        <v>2.5724089525169802E-09</v>
      </c>
      <c r="L79" s="50">
        <v>5.03783681438108E-09</v>
      </c>
      <c r="M79" s="50">
        <v>9.822809232673535E-09</v>
      </c>
      <c r="N79" s="50">
        <v>1.9465695721976317E-08</v>
      </c>
      <c r="O79" s="32">
        <f t="shared" si="4"/>
        <v>2.611939438068589E-05</v>
      </c>
      <c r="P79" s="32">
        <f t="shared" si="4"/>
        <v>1.6305893980551156</v>
      </c>
      <c r="Q79" s="32">
        <f t="shared" si="4"/>
        <v>3564.944447561512</v>
      </c>
      <c r="R79" s="32">
        <f t="shared" si="4"/>
        <v>42210.674752762265</v>
      </c>
      <c r="S79" s="32">
        <f t="shared" si="4"/>
        <v>43799.9999057524</v>
      </c>
    </row>
    <row r="80" spans="1:19" ht="12">
      <c r="A80" s="28"/>
      <c r="O80" s="32"/>
      <c r="P80" s="32"/>
      <c r="Q80" s="32"/>
      <c r="R80" s="32"/>
      <c r="S80" s="32"/>
    </row>
    <row r="81" spans="1:19" ht="12">
      <c r="A81" s="28"/>
      <c r="J81" s="29"/>
      <c r="O81" s="32"/>
      <c r="P81" s="32"/>
      <c r="Q81" s="32"/>
      <c r="R81" s="32"/>
      <c r="S81" s="32"/>
    </row>
    <row r="82" spans="1:19" ht="12">
      <c r="A82" s="28"/>
      <c r="J82" s="29"/>
      <c r="O82" s="32"/>
      <c r="P82" s="32"/>
      <c r="Q82" s="32"/>
      <c r="R82" s="32"/>
      <c r="S82" s="32"/>
    </row>
    <row r="83" spans="1:19" ht="12">
      <c r="A83" s="28"/>
      <c r="J83" s="29"/>
      <c r="O83" s="32"/>
      <c r="P83" s="32"/>
      <c r="Q83" s="32"/>
      <c r="R83" s="32"/>
      <c r="S83" s="32"/>
    </row>
    <row r="84" spans="1:19" ht="12">
      <c r="A84" s="28"/>
      <c r="J84" s="29"/>
      <c r="O84" s="32"/>
      <c r="P84" s="32"/>
      <c r="Q84" s="32"/>
      <c r="R84" s="32"/>
      <c r="S84" s="32"/>
    </row>
    <row r="85" spans="1:19" ht="12">
      <c r="A85" s="28"/>
      <c r="J85" s="29"/>
      <c r="O85" s="32"/>
      <c r="P85" s="32"/>
      <c r="Q85" s="32"/>
      <c r="R85" s="32"/>
      <c r="S85" s="32"/>
    </row>
    <row r="86" spans="1:19" ht="12">
      <c r="A86" s="28"/>
      <c r="J86" s="29"/>
      <c r="O86" s="32"/>
      <c r="P86" s="32"/>
      <c r="Q86" s="32"/>
      <c r="R86" s="32"/>
      <c r="S86" s="32"/>
    </row>
    <row r="87" spans="1:19" ht="12">
      <c r="A87" s="28"/>
      <c r="J87" s="29"/>
      <c r="O87" s="32"/>
      <c r="P87" s="32"/>
      <c r="Q87" s="32"/>
      <c r="R87" s="32"/>
      <c r="S87" s="32"/>
    </row>
    <row r="88" spans="1:19" ht="12">
      <c r="A88" s="28"/>
      <c r="J88" s="29"/>
      <c r="O88" s="32"/>
      <c r="P88" s="32"/>
      <c r="Q88" s="32"/>
      <c r="R88" s="32"/>
      <c r="S88" s="32"/>
    </row>
    <row r="89" spans="1:19" ht="12">
      <c r="A89" s="28"/>
      <c r="J89" s="29"/>
      <c r="O89" s="32"/>
      <c r="P89" s="32"/>
      <c r="Q89" s="32"/>
      <c r="R89" s="32"/>
      <c r="S89" s="32"/>
    </row>
    <row r="90" spans="1:19" ht="12">
      <c r="A90" s="28"/>
      <c r="J90" s="29"/>
      <c r="O90" s="32"/>
      <c r="P90" s="32"/>
      <c r="Q90" s="32"/>
      <c r="R90" s="32"/>
      <c r="S90" s="32"/>
    </row>
    <row r="91" spans="1:19" ht="12">
      <c r="A91" s="28"/>
      <c r="J91" s="29"/>
      <c r="O91" s="32"/>
      <c r="P91" s="32"/>
      <c r="Q91" s="32"/>
      <c r="R91" s="32"/>
      <c r="S91" s="32"/>
    </row>
    <row r="92" spans="1:19" ht="12">
      <c r="A92" s="28"/>
      <c r="J92" s="29"/>
      <c r="O92" s="32"/>
      <c r="P92" s="32"/>
      <c r="Q92" s="32"/>
      <c r="R92" s="32"/>
      <c r="S92" s="32"/>
    </row>
    <row r="93" spans="1:19" ht="12">
      <c r="A93" s="28"/>
      <c r="O93" s="32"/>
      <c r="P93" s="32"/>
      <c r="Q93" s="32"/>
      <c r="R93" s="32"/>
      <c r="S93" s="32"/>
    </row>
    <row r="94" spans="1:19" ht="12">
      <c r="A94" s="28"/>
      <c r="O94" s="32"/>
      <c r="P94" s="32"/>
      <c r="Q94" s="32"/>
      <c r="R94" s="32"/>
      <c r="S94" s="32"/>
    </row>
    <row r="95" spans="1:19" ht="12">
      <c r="A95" s="28"/>
      <c r="O95" s="32"/>
      <c r="P95" s="32"/>
      <c r="Q95" s="32"/>
      <c r="R95" s="32"/>
      <c r="S95" s="32"/>
    </row>
    <row r="96" spans="1:19" ht="12">
      <c r="A96" s="28"/>
      <c r="O96" s="32"/>
      <c r="P96" s="32"/>
      <c r="Q96" s="32"/>
      <c r="R96" s="32"/>
      <c r="S96" s="32"/>
    </row>
    <row r="97" spans="1:19" ht="12">
      <c r="A97" s="28"/>
      <c r="O97" s="32"/>
      <c r="P97" s="32"/>
      <c r="Q97" s="32"/>
      <c r="R97" s="32"/>
      <c r="S97" s="32"/>
    </row>
    <row r="98" spans="1:19" ht="12">
      <c r="A98" s="28"/>
      <c r="O98" s="32"/>
      <c r="P98" s="32"/>
      <c r="Q98" s="32"/>
      <c r="R98" s="32"/>
      <c r="S98" s="32"/>
    </row>
    <row r="99" spans="1:19" ht="12">
      <c r="A99" s="28"/>
      <c r="O99" s="32"/>
      <c r="P99" s="32"/>
      <c r="Q99" s="32"/>
      <c r="R99" s="32"/>
      <c r="S99" s="32"/>
    </row>
    <row r="100" spans="1:19" ht="12">
      <c r="A100" s="28"/>
      <c r="O100" s="32"/>
      <c r="P100" s="32"/>
      <c r="Q100" s="32"/>
      <c r="R100" s="32"/>
      <c r="S100" s="32"/>
    </row>
    <row r="101" spans="1:19" ht="12">
      <c r="A101" s="28"/>
      <c r="O101" s="32"/>
      <c r="P101" s="32"/>
      <c r="Q101" s="32"/>
      <c r="R101" s="32"/>
      <c r="S101" s="32"/>
    </row>
    <row r="102" spans="1:19" ht="12">
      <c r="A102" s="28"/>
      <c r="O102" s="32"/>
      <c r="P102" s="32"/>
      <c r="Q102" s="32"/>
      <c r="R102" s="32"/>
      <c r="S102" s="32"/>
    </row>
    <row r="103" spans="1:19" ht="12">
      <c r="A103" s="28"/>
      <c r="O103" s="32"/>
      <c r="P103" s="32"/>
      <c r="Q103" s="32"/>
      <c r="R103" s="32"/>
      <c r="S103" s="32"/>
    </row>
    <row r="104" spans="1:19" ht="12">
      <c r="A104" s="28"/>
      <c r="O104" s="32"/>
      <c r="P104" s="32"/>
      <c r="Q104" s="32"/>
      <c r="R104" s="32"/>
      <c r="S104" s="32"/>
    </row>
    <row r="105" spans="1:19" ht="12">
      <c r="A105" s="28"/>
      <c r="O105" s="32"/>
      <c r="P105" s="32"/>
      <c r="Q105" s="32"/>
      <c r="R105" s="32"/>
      <c r="S105" s="32"/>
    </row>
    <row r="106" spans="1:19" ht="12">
      <c r="A106" s="28"/>
      <c r="O106" s="32"/>
      <c r="P106" s="32"/>
      <c r="Q106" s="32"/>
      <c r="R106" s="32"/>
      <c r="S106" s="32"/>
    </row>
    <row r="107" spans="1:19" ht="12">
      <c r="A107" s="28"/>
      <c r="O107" s="32"/>
      <c r="P107" s="32"/>
      <c r="Q107" s="32"/>
      <c r="R107" s="32"/>
      <c r="S107" s="32"/>
    </row>
    <row r="108" spans="1:19" ht="12">
      <c r="A108" s="28"/>
      <c r="O108" s="32"/>
      <c r="P108" s="32"/>
      <c r="Q108" s="32"/>
      <c r="R108" s="32"/>
      <c r="S108" s="32"/>
    </row>
    <row r="109" spans="1:19" ht="12">
      <c r="A109" s="28"/>
      <c r="O109" s="32"/>
      <c r="P109" s="32"/>
      <c r="Q109" s="32"/>
      <c r="R109" s="32"/>
      <c r="S109" s="32"/>
    </row>
    <row r="110" spans="1:19" ht="12">
      <c r="A110" s="28"/>
      <c r="O110" s="32"/>
      <c r="P110" s="32"/>
      <c r="Q110" s="32"/>
      <c r="R110" s="32"/>
      <c r="S110" s="32"/>
    </row>
    <row r="111" spans="1:19" ht="12">
      <c r="A111" s="28"/>
      <c r="O111" s="32"/>
      <c r="P111" s="32"/>
      <c r="Q111" s="32"/>
      <c r="R111" s="32"/>
      <c r="S111" s="32"/>
    </row>
    <row r="112" spans="1:19" ht="12">
      <c r="A112" s="28"/>
      <c r="O112" s="32"/>
      <c r="P112" s="32"/>
      <c r="Q112" s="32"/>
      <c r="R112" s="32"/>
      <c r="S112" s="32"/>
    </row>
    <row r="113" spans="1:19" ht="12">
      <c r="A113" s="28"/>
      <c r="O113" s="32"/>
      <c r="P113" s="32"/>
      <c r="Q113" s="32"/>
      <c r="R113" s="32"/>
      <c r="S113" s="32"/>
    </row>
    <row r="114" spans="1:19" ht="12">
      <c r="A114" s="28"/>
      <c r="O114" s="32"/>
      <c r="P114" s="32"/>
      <c r="Q114" s="32"/>
      <c r="R114" s="32"/>
      <c r="S114" s="32"/>
    </row>
    <row r="115" spans="1:19" ht="12">
      <c r="A115" s="28"/>
      <c r="O115" s="32"/>
      <c r="P115" s="32"/>
      <c r="Q115" s="32"/>
      <c r="R115" s="32"/>
      <c r="S115" s="32"/>
    </row>
    <row r="116" spans="1:19" ht="12">
      <c r="A116" s="28"/>
      <c r="O116" s="32"/>
      <c r="P116" s="32"/>
      <c r="Q116" s="32"/>
      <c r="R116" s="32"/>
      <c r="S116" s="32"/>
    </row>
    <row r="117" spans="1:19" ht="12">
      <c r="A117" s="28"/>
      <c r="O117" s="32"/>
      <c r="P117" s="32"/>
      <c r="Q117" s="32"/>
      <c r="R117" s="32"/>
      <c r="S117" s="32"/>
    </row>
    <row r="118" spans="1:19" ht="12">
      <c r="A118" s="28"/>
      <c r="O118" s="32"/>
      <c r="P118" s="32"/>
      <c r="Q118" s="32"/>
      <c r="R118" s="32"/>
      <c r="S118" s="32"/>
    </row>
    <row r="119" spans="1:19" ht="12">
      <c r="A119" s="28"/>
      <c r="O119" s="32"/>
      <c r="P119" s="32"/>
      <c r="Q119" s="32"/>
      <c r="R119" s="32"/>
      <c r="S119" s="32"/>
    </row>
    <row r="120" spans="15:19" ht="12">
      <c r="O120" s="32"/>
      <c r="P120" s="32"/>
      <c r="Q120" s="32"/>
      <c r="R120" s="32"/>
      <c r="S120" s="32"/>
    </row>
    <row r="121" spans="15:19" ht="12">
      <c r="O121" s="32"/>
      <c r="P121" s="32"/>
      <c r="Q121" s="32"/>
      <c r="R121" s="32"/>
      <c r="S121" s="32"/>
    </row>
    <row r="122" spans="15:19" ht="12">
      <c r="O122" s="32"/>
      <c r="P122" s="32"/>
      <c r="Q122" s="32"/>
      <c r="R122" s="32"/>
      <c r="S122" s="32"/>
    </row>
    <row r="123" spans="15:19" ht="12">
      <c r="O123" s="32"/>
      <c r="P123" s="32"/>
      <c r="Q123" s="32"/>
      <c r="R123" s="32"/>
      <c r="S123" s="32"/>
    </row>
    <row r="124" spans="15:19" ht="12">
      <c r="O124" s="32"/>
      <c r="P124" s="32"/>
      <c r="Q124" s="32"/>
      <c r="R124" s="32"/>
      <c r="S124" s="32"/>
    </row>
    <row r="125" spans="15:19" ht="12">
      <c r="O125" s="32"/>
      <c r="P125" s="32"/>
      <c r="Q125" s="32"/>
      <c r="R125" s="32"/>
      <c r="S125" s="32"/>
    </row>
    <row r="126" spans="15:19" ht="12">
      <c r="O126" s="32"/>
      <c r="P126" s="32"/>
      <c r="Q126" s="32"/>
      <c r="R126" s="32"/>
      <c r="S126" s="32"/>
    </row>
    <row r="127" spans="15:19" ht="12">
      <c r="O127" s="32"/>
      <c r="P127" s="32"/>
      <c r="Q127" s="32"/>
      <c r="R127" s="32"/>
      <c r="S127" s="32"/>
    </row>
  </sheetData>
  <mergeCells count="2">
    <mergeCell ref="A1:F1"/>
    <mergeCell ref="G1:J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P47"/>
  <sheetViews>
    <sheetView workbookViewId="0" topLeftCell="A1">
      <selection activeCell="K8" sqref="K8"/>
    </sheetView>
  </sheetViews>
  <sheetFormatPr defaultColWidth="9.140625" defaultRowHeight="12.75"/>
  <cols>
    <col min="1" max="1" width="6.28125" style="0" customWidth="1"/>
    <col min="2" max="2" width="10.8515625" style="0" customWidth="1"/>
    <col min="3" max="3" width="11.00390625" style="0" customWidth="1"/>
    <col min="4" max="4" width="11.7109375" style="0" customWidth="1"/>
    <col min="5" max="5" width="12.140625" style="0" customWidth="1"/>
    <col min="6" max="6" width="10.7109375" style="0" customWidth="1"/>
    <col min="7" max="7" width="10.8515625" style="0" customWidth="1"/>
    <col min="8" max="8" width="11.57421875" style="0" customWidth="1"/>
    <col min="9" max="9" width="11.28125" style="0" customWidth="1"/>
    <col min="10" max="10" width="11.140625" style="0" customWidth="1"/>
    <col min="13" max="13" width="19.00390625" style="0" customWidth="1"/>
    <col min="14" max="14" width="7.28125" style="0" customWidth="1"/>
    <col min="16" max="16" width="11.57421875" style="0" customWidth="1"/>
  </cols>
  <sheetData>
    <row r="1" spans="1:8" ht="26.25" customHeight="1">
      <c r="A1" s="61"/>
      <c r="B1" s="110" t="s">
        <v>109</v>
      </c>
      <c r="C1" s="110"/>
      <c r="D1" s="110"/>
      <c r="E1" s="110"/>
      <c r="F1" s="110"/>
      <c r="G1" s="110"/>
      <c r="H1" s="111"/>
    </row>
    <row r="2" spans="1:16" ht="27" customHeight="1">
      <c r="A2" s="59" t="s">
        <v>110</v>
      </c>
      <c r="B2" s="75" t="s">
        <v>111</v>
      </c>
      <c r="C2" s="75" t="s">
        <v>135</v>
      </c>
      <c r="D2" s="75" t="s">
        <v>137</v>
      </c>
      <c r="E2" s="75" t="s">
        <v>142</v>
      </c>
      <c r="F2" s="75" t="s">
        <v>112</v>
      </c>
      <c r="G2" s="75" t="s">
        <v>113</v>
      </c>
      <c r="H2" s="87" t="s">
        <v>124</v>
      </c>
      <c r="I2" s="20"/>
      <c r="J2" s="75"/>
      <c r="K2" s="75"/>
      <c r="L2" s="75"/>
      <c r="M2" s="61" t="s">
        <v>107</v>
      </c>
      <c r="N2" s="8" t="s">
        <v>108</v>
      </c>
      <c r="O2" s="73" t="s">
        <v>134</v>
      </c>
      <c r="P2" s="20"/>
    </row>
    <row r="3" spans="1:16" ht="12.75">
      <c r="A3" s="59">
        <v>1</v>
      </c>
      <c r="B3" s="7" t="b">
        <v>0</v>
      </c>
      <c r="C3" s="7" t="b">
        <v>0</v>
      </c>
      <c r="D3" s="84">
        <v>0</v>
      </c>
      <c r="E3" s="7" t="b">
        <v>1</v>
      </c>
      <c r="F3" s="7">
        <v>0</v>
      </c>
      <c r="G3" s="7">
        <v>0</v>
      </c>
      <c r="H3" s="68">
        <v>0</v>
      </c>
      <c r="J3" s="7"/>
      <c r="K3" s="7"/>
      <c r="L3" s="7"/>
      <c r="M3" s="58" t="s">
        <v>103</v>
      </c>
      <c r="N3" s="69">
        <v>0.45</v>
      </c>
      <c r="O3" s="68">
        <v>1</v>
      </c>
      <c r="P3" s="21"/>
    </row>
    <row r="4" spans="1:16" ht="12.75">
      <c r="A4" s="59">
        <v>2</v>
      </c>
      <c r="B4" s="7" t="b">
        <v>0</v>
      </c>
      <c r="C4" s="7" t="b">
        <v>0</v>
      </c>
      <c r="D4" s="84">
        <v>0</v>
      </c>
      <c r="E4" s="7" t="b">
        <v>1</v>
      </c>
      <c r="F4" s="7">
        <v>1</v>
      </c>
      <c r="G4" s="7">
        <v>0</v>
      </c>
      <c r="H4" s="68">
        <v>0</v>
      </c>
      <c r="M4" s="59" t="s">
        <v>104</v>
      </c>
      <c r="N4" s="70">
        <v>0.1</v>
      </c>
      <c r="O4" s="68">
        <v>1</v>
      </c>
      <c r="P4" s="21"/>
    </row>
    <row r="5" spans="1:16" ht="12.75">
      <c r="A5" s="59">
        <v>3</v>
      </c>
      <c r="B5" s="7" t="b">
        <v>0</v>
      </c>
      <c r="C5" s="7" t="b">
        <v>0</v>
      </c>
      <c r="D5" s="84">
        <v>0</v>
      </c>
      <c r="E5" s="7" t="b">
        <v>1</v>
      </c>
      <c r="F5" s="7">
        <v>2</v>
      </c>
      <c r="G5" s="86">
        <v>0</v>
      </c>
      <c r="H5" s="68">
        <v>0</v>
      </c>
      <c r="M5" s="59" t="s">
        <v>105</v>
      </c>
      <c r="N5" s="70">
        <v>0.3</v>
      </c>
      <c r="O5" s="68">
        <v>1</v>
      </c>
      <c r="P5" s="21"/>
    </row>
    <row r="6" spans="1:16" ht="12.75">
      <c r="A6" s="59">
        <v>4</v>
      </c>
      <c r="B6" s="7" t="b">
        <v>0</v>
      </c>
      <c r="C6" s="7" t="b">
        <v>0</v>
      </c>
      <c r="D6" s="84">
        <v>0</v>
      </c>
      <c r="E6" s="7" t="b">
        <v>1</v>
      </c>
      <c r="F6" s="7">
        <v>0</v>
      </c>
      <c r="G6" s="7">
        <v>1</v>
      </c>
      <c r="H6" s="68">
        <v>0</v>
      </c>
      <c r="M6" s="60" t="s">
        <v>106</v>
      </c>
      <c r="N6" s="71">
        <v>0.15</v>
      </c>
      <c r="O6" s="72">
        <v>1</v>
      </c>
      <c r="P6" s="21"/>
    </row>
    <row r="7" spans="1:16" ht="12.75">
      <c r="A7" s="59">
        <v>5</v>
      </c>
      <c r="B7" s="7" t="b">
        <v>0</v>
      </c>
      <c r="C7" s="7" t="b">
        <v>0</v>
      </c>
      <c r="D7" s="84">
        <v>0</v>
      </c>
      <c r="E7" s="7" t="b">
        <v>1</v>
      </c>
      <c r="F7" s="7">
        <v>0</v>
      </c>
      <c r="G7" s="7">
        <v>2</v>
      </c>
      <c r="H7" s="68">
        <v>0</v>
      </c>
      <c r="M7" s="60"/>
      <c r="N7" s="71">
        <f>SUM(N3:N6)</f>
        <v>1</v>
      </c>
      <c r="O7" s="72"/>
      <c r="P7" s="21"/>
    </row>
    <row r="8" spans="1:16" ht="12.75">
      <c r="A8" s="59">
        <v>6</v>
      </c>
      <c r="B8" s="7" t="b">
        <v>0</v>
      </c>
      <c r="C8" s="7" t="b">
        <v>0</v>
      </c>
      <c r="D8" s="84">
        <v>0</v>
      </c>
      <c r="E8" s="7" t="b">
        <v>1</v>
      </c>
      <c r="F8" s="7">
        <v>0</v>
      </c>
      <c r="G8" s="7">
        <v>0</v>
      </c>
      <c r="H8" s="68">
        <v>1</v>
      </c>
      <c r="M8" s="74" t="s">
        <v>129</v>
      </c>
      <c r="N8" s="62"/>
      <c r="P8" s="21"/>
    </row>
    <row r="9" spans="1:16" ht="12.75">
      <c r="A9" s="59">
        <v>7</v>
      </c>
      <c r="B9" s="7" t="b">
        <v>0</v>
      </c>
      <c r="C9" s="7" t="b">
        <v>0</v>
      </c>
      <c r="D9" s="84">
        <v>0</v>
      </c>
      <c r="E9" s="7" t="b">
        <v>1</v>
      </c>
      <c r="F9" s="7">
        <v>0</v>
      </c>
      <c r="G9" s="7">
        <v>0</v>
      </c>
      <c r="H9" s="68">
        <v>2</v>
      </c>
      <c r="M9" s="64" t="s">
        <v>9</v>
      </c>
      <c r="N9" s="65">
        <v>1</v>
      </c>
      <c r="P9" s="21"/>
    </row>
    <row r="10" spans="1:16" ht="12.75">
      <c r="A10" s="59">
        <v>8</v>
      </c>
      <c r="B10" s="7" t="b">
        <v>0</v>
      </c>
      <c r="C10" s="7" t="b">
        <v>0</v>
      </c>
      <c r="D10" s="84">
        <v>0</v>
      </c>
      <c r="E10" s="7" t="b">
        <v>1</v>
      </c>
      <c r="F10" s="7">
        <v>0</v>
      </c>
      <c r="G10" s="7">
        <v>0</v>
      </c>
      <c r="H10" s="68">
        <v>3</v>
      </c>
      <c r="M10" s="66" t="s">
        <v>10</v>
      </c>
      <c r="N10" s="67">
        <v>1.125</v>
      </c>
      <c r="P10" s="21"/>
    </row>
    <row r="11" spans="1:16" ht="12.75">
      <c r="A11" s="59">
        <v>9</v>
      </c>
      <c r="B11" s="7" t="b">
        <v>0</v>
      </c>
      <c r="C11" s="7" t="b">
        <v>0</v>
      </c>
      <c r="D11" s="84">
        <v>0</v>
      </c>
      <c r="E11" s="7" t="b">
        <v>1</v>
      </c>
      <c r="F11" s="7">
        <v>0</v>
      </c>
      <c r="G11" s="7">
        <v>0</v>
      </c>
      <c r="H11" s="68">
        <v>4</v>
      </c>
      <c r="J11" t="s">
        <v>139</v>
      </c>
      <c r="P11" s="21"/>
    </row>
    <row r="12" spans="1:16" ht="12.75">
      <c r="A12" s="59">
        <v>10</v>
      </c>
      <c r="B12" s="7" t="b">
        <v>0</v>
      </c>
      <c r="C12" s="7" t="b">
        <v>0</v>
      </c>
      <c r="D12" s="84">
        <v>0</v>
      </c>
      <c r="E12" s="7" t="b">
        <v>1</v>
      </c>
      <c r="F12" s="7">
        <v>0</v>
      </c>
      <c r="G12" s="7">
        <v>0</v>
      </c>
      <c r="H12" s="68">
        <v>5</v>
      </c>
      <c r="J12" t="s">
        <v>138</v>
      </c>
      <c r="P12" s="21"/>
    </row>
    <row r="13" spans="1:16" ht="12.75">
      <c r="A13" s="59">
        <v>11</v>
      </c>
      <c r="B13" s="7" t="b">
        <v>0</v>
      </c>
      <c r="C13" s="7" t="b">
        <v>0</v>
      </c>
      <c r="D13" s="84">
        <v>1</v>
      </c>
      <c r="E13" s="7" t="b">
        <v>0</v>
      </c>
      <c r="F13" s="7">
        <v>1</v>
      </c>
      <c r="G13" s="7">
        <v>1</v>
      </c>
      <c r="H13" s="68">
        <v>5</v>
      </c>
      <c r="J13" t="s">
        <v>122</v>
      </c>
      <c r="P13" s="21"/>
    </row>
    <row r="14" spans="1:16" ht="12.75">
      <c r="A14" s="59">
        <v>12</v>
      </c>
      <c r="B14" s="7" t="b">
        <v>0</v>
      </c>
      <c r="C14" s="7" t="b">
        <v>0</v>
      </c>
      <c r="D14" s="84">
        <v>0</v>
      </c>
      <c r="E14" s="7" t="b">
        <v>1</v>
      </c>
      <c r="F14" s="7">
        <v>0</v>
      </c>
      <c r="G14" s="7">
        <v>0</v>
      </c>
      <c r="H14" s="72">
        <v>0</v>
      </c>
      <c r="J14" t="s">
        <v>123</v>
      </c>
      <c r="P14" s="21"/>
    </row>
    <row r="15" spans="1:10" ht="12.75">
      <c r="A15" s="113" t="s">
        <v>63</v>
      </c>
      <c r="B15" s="114"/>
      <c r="C15" s="8">
        <v>12</v>
      </c>
      <c r="D15" s="8"/>
      <c r="E15" s="8"/>
      <c r="F15" s="8"/>
      <c r="G15" s="8"/>
      <c r="H15" s="62"/>
      <c r="J15" t="s">
        <v>136</v>
      </c>
    </row>
    <row r="16" spans="1:10" ht="12.75">
      <c r="A16" s="108" t="s">
        <v>114</v>
      </c>
      <c r="B16" s="109"/>
      <c r="C16" s="85"/>
      <c r="D16" s="5"/>
      <c r="E16" s="5"/>
      <c r="F16" s="5"/>
      <c r="G16" s="5"/>
      <c r="H16" s="72"/>
      <c r="J16" t="s">
        <v>143</v>
      </c>
    </row>
    <row r="17" spans="1:2" ht="12.75">
      <c r="A17" s="63"/>
      <c r="B17" s="63"/>
    </row>
    <row r="18" spans="1:10" ht="12.75">
      <c r="A18" s="61"/>
      <c r="B18" s="110" t="s">
        <v>125</v>
      </c>
      <c r="C18" s="110"/>
      <c r="D18" s="110"/>
      <c r="E18" s="110"/>
      <c r="F18" s="111"/>
      <c r="G18" s="112" t="s">
        <v>144</v>
      </c>
      <c r="H18" s="110"/>
      <c r="I18" s="110"/>
      <c r="J18" s="111"/>
    </row>
    <row r="19" spans="1:10" ht="38.25">
      <c r="A19" s="59" t="s">
        <v>110</v>
      </c>
      <c r="B19" s="75" t="s">
        <v>140</v>
      </c>
      <c r="C19" s="75" t="s">
        <v>147</v>
      </c>
      <c r="D19" s="75" t="s">
        <v>126</v>
      </c>
      <c r="E19" s="75" t="s">
        <v>127</v>
      </c>
      <c r="F19" s="76" t="s">
        <v>128</v>
      </c>
      <c r="G19" s="77" t="s">
        <v>130</v>
      </c>
      <c r="H19" s="75" t="s">
        <v>133</v>
      </c>
      <c r="I19" s="75" t="s">
        <v>132</v>
      </c>
      <c r="J19" s="76" t="s">
        <v>131</v>
      </c>
    </row>
    <row r="20" spans="1:10" ht="12.75">
      <c r="A20" s="59">
        <v>1</v>
      </c>
      <c r="B20" s="79">
        <v>0</v>
      </c>
      <c r="C20" s="79">
        <v>0</v>
      </c>
      <c r="D20" s="79">
        <v>0</v>
      </c>
      <c r="E20" s="79">
        <v>0</v>
      </c>
      <c r="F20" s="80" t="s">
        <v>148</v>
      </c>
      <c r="G20" s="78">
        <v>0.45</v>
      </c>
      <c r="H20" s="79">
        <v>0.1</v>
      </c>
      <c r="I20" s="79">
        <v>0.3</v>
      </c>
      <c r="J20" s="80">
        <v>0.15</v>
      </c>
    </row>
    <row r="21" spans="1:12" ht="12.75">
      <c r="A21" s="59">
        <v>2</v>
      </c>
      <c r="B21" s="79">
        <v>0.405</v>
      </c>
      <c r="C21" s="79">
        <v>0.4455</v>
      </c>
      <c r="D21" s="79">
        <v>0.0351</v>
      </c>
      <c r="E21" s="79">
        <v>0.051750000000000004</v>
      </c>
      <c r="F21" s="80" t="s">
        <v>148</v>
      </c>
      <c r="G21" s="78">
        <v>0.07563025210084034</v>
      </c>
      <c r="H21" s="79">
        <v>0.16806722689075632</v>
      </c>
      <c r="I21" s="79">
        <v>0.5042016806722689</v>
      </c>
      <c r="J21" s="80">
        <v>0.25210084033613445</v>
      </c>
      <c r="L21" s="88"/>
    </row>
    <row r="22" spans="1:12" ht="12.75">
      <c r="A22" s="59">
        <v>3</v>
      </c>
      <c r="B22" s="79">
        <v>0.45</v>
      </c>
      <c r="C22" s="79">
        <v>0.45</v>
      </c>
      <c r="D22" s="79">
        <v>0.05625</v>
      </c>
      <c r="E22" s="79">
        <v>0.081</v>
      </c>
      <c r="F22" s="80" t="s">
        <v>148</v>
      </c>
      <c r="G22" s="78">
        <v>0</v>
      </c>
      <c r="H22" s="79">
        <v>0.18181818181818182</v>
      </c>
      <c r="I22" s="79">
        <v>0.5454545454545454</v>
      </c>
      <c r="J22" s="80">
        <v>0.2727272727272727</v>
      </c>
      <c r="L22" s="88"/>
    </row>
    <row r="23" spans="1:12" ht="12.75">
      <c r="A23" s="59">
        <v>4</v>
      </c>
      <c r="B23" s="79">
        <v>0.135</v>
      </c>
      <c r="C23" s="79">
        <v>0.14849999999999997</v>
      </c>
      <c r="D23" s="79">
        <v>0.0117</v>
      </c>
      <c r="E23" s="79">
        <v>0.01725</v>
      </c>
      <c r="F23" s="80" t="s">
        <v>148</v>
      </c>
      <c r="G23" s="78">
        <v>0.5202312138728323</v>
      </c>
      <c r="H23" s="79">
        <v>0.11560693641618497</v>
      </c>
      <c r="I23" s="79">
        <v>0.34682080924855485</v>
      </c>
      <c r="J23" s="80">
        <v>0.017341040462427744</v>
      </c>
      <c r="L23" s="88"/>
    </row>
    <row r="24" spans="1:12" ht="12.75">
      <c r="A24" s="59">
        <v>5</v>
      </c>
      <c r="B24" s="79">
        <v>0.15</v>
      </c>
      <c r="C24" s="79">
        <v>0.15</v>
      </c>
      <c r="D24" s="79">
        <v>0.01875</v>
      </c>
      <c r="E24" s="79">
        <v>0.027</v>
      </c>
      <c r="F24" s="80" t="s">
        <v>148</v>
      </c>
      <c r="G24" s="78">
        <v>0.5294117647058824</v>
      </c>
      <c r="H24" s="79">
        <v>0.11764705882352941</v>
      </c>
      <c r="I24" s="79">
        <v>0.3529411764705882</v>
      </c>
      <c r="J24" s="80">
        <v>0</v>
      </c>
      <c r="L24" s="88"/>
    </row>
    <row r="25" spans="1:12" ht="12.75">
      <c r="A25" s="59">
        <v>6</v>
      </c>
      <c r="B25" s="79">
        <v>0.09</v>
      </c>
      <c r="C25" s="79">
        <v>0.09</v>
      </c>
      <c r="D25" s="79">
        <v>0.08</v>
      </c>
      <c r="E25" s="79">
        <v>0.1</v>
      </c>
      <c r="F25" s="80" t="s">
        <v>148</v>
      </c>
      <c r="G25" s="78">
        <v>0.4945054945054945</v>
      </c>
      <c r="H25" s="79">
        <v>0.010989010989010992</v>
      </c>
      <c r="I25" s="79">
        <v>0.32967032967032966</v>
      </c>
      <c r="J25" s="80">
        <v>0.16483516483516483</v>
      </c>
      <c r="L25" s="88"/>
    </row>
    <row r="26" spans="1:12" ht="12.75">
      <c r="A26" s="59">
        <v>7</v>
      </c>
      <c r="B26" s="79">
        <v>0.09</v>
      </c>
      <c r="C26" s="79">
        <v>0.09</v>
      </c>
      <c r="D26" s="79">
        <v>0.08</v>
      </c>
      <c r="E26" s="79">
        <v>0.09</v>
      </c>
      <c r="F26" s="80" t="s">
        <v>148</v>
      </c>
      <c r="G26" s="78">
        <v>0.4945054945054945</v>
      </c>
      <c r="H26" s="79">
        <v>0.010989010989010992</v>
      </c>
      <c r="I26" s="79">
        <v>0.32967032967032966</v>
      </c>
      <c r="J26" s="80">
        <v>0.16483516483516483</v>
      </c>
      <c r="L26" s="88"/>
    </row>
    <row r="27" spans="1:12" ht="12.75">
      <c r="A27" s="59">
        <v>8</v>
      </c>
      <c r="B27" s="79">
        <v>0.09</v>
      </c>
      <c r="C27" s="79">
        <v>0.09</v>
      </c>
      <c r="D27" s="79">
        <v>0.1</v>
      </c>
      <c r="E27" s="79">
        <v>0.09</v>
      </c>
      <c r="F27" s="80" t="s">
        <v>148</v>
      </c>
      <c r="G27" s="78">
        <v>0.4945054945054945</v>
      </c>
      <c r="H27" s="79">
        <v>0.010989010989010992</v>
      </c>
      <c r="I27" s="79">
        <v>0.32967032967032966</v>
      </c>
      <c r="J27" s="80">
        <v>0.16483516483516483</v>
      </c>
      <c r="L27" s="88"/>
    </row>
    <row r="28" spans="1:12" ht="12.75">
      <c r="A28" s="59">
        <v>9</v>
      </c>
      <c r="B28" s="79">
        <v>0.09</v>
      </c>
      <c r="C28" s="79">
        <v>0.09</v>
      </c>
      <c r="D28" s="79">
        <v>0.1</v>
      </c>
      <c r="E28" s="79">
        <v>0.1</v>
      </c>
      <c r="F28" s="80" t="s">
        <v>148</v>
      </c>
      <c r="G28" s="78">
        <v>0.4945054945054945</v>
      </c>
      <c r="H28" s="79">
        <v>0.010989010989010992</v>
      </c>
      <c r="I28" s="79">
        <v>0.32967032967032966</v>
      </c>
      <c r="J28" s="80">
        <v>0.16483516483516483</v>
      </c>
      <c r="L28" s="88"/>
    </row>
    <row r="29" spans="1:12" ht="12.75">
      <c r="A29" s="59">
        <v>10</v>
      </c>
      <c r="B29" s="79">
        <v>0.1</v>
      </c>
      <c r="C29" s="79">
        <v>0.1</v>
      </c>
      <c r="D29" s="79">
        <v>0.1</v>
      </c>
      <c r="E29" s="79">
        <v>0.1</v>
      </c>
      <c r="F29" s="80" t="s">
        <v>148</v>
      </c>
      <c r="G29" s="78">
        <v>0.5</v>
      </c>
      <c r="H29" s="79">
        <v>0</v>
      </c>
      <c r="I29" s="79">
        <v>0.3333333333333333</v>
      </c>
      <c r="J29" s="80">
        <v>0.16666666666666666</v>
      </c>
      <c r="L29" s="88"/>
    </row>
    <row r="30" spans="1:12" ht="12.75">
      <c r="A30" s="59">
        <v>11</v>
      </c>
      <c r="B30" s="79">
        <v>0.64</v>
      </c>
      <c r="C30" s="79">
        <v>0.9172954545454546</v>
      </c>
      <c r="D30" s="79">
        <v>0.4768</v>
      </c>
      <c r="E30" s="79">
        <v>0.469</v>
      </c>
      <c r="F30" s="80" t="s">
        <v>148</v>
      </c>
      <c r="G30" s="78">
        <v>0.125</v>
      </c>
      <c r="H30" s="79">
        <v>0</v>
      </c>
      <c r="I30" s="79">
        <v>0.8333333333333334</v>
      </c>
      <c r="J30" s="80">
        <v>0.041666666666666664</v>
      </c>
      <c r="L30" s="88"/>
    </row>
    <row r="31" spans="1:12" ht="12.75">
      <c r="A31" s="60">
        <v>12</v>
      </c>
      <c r="B31" s="82">
        <v>0</v>
      </c>
      <c r="C31" s="82">
        <v>0</v>
      </c>
      <c r="D31" s="82">
        <v>0</v>
      </c>
      <c r="E31" s="82">
        <v>0</v>
      </c>
      <c r="F31" s="83" t="s">
        <v>148</v>
      </c>
      <c r="G31" s="81">
        <v>0.45</v>
      </c>
      <c r="H31" s="82">
        <v>0.1</v>
      </c>
      <c r="I31" s="82">
        <v>0.3</v>
      </c>
      <c r="J31" s="83">
        <v>0.15</v>
      </c>
      <c r="L31" s="88"/>
    </row>
    <row r="32" spans="2:10" ht="51.75" customHeight="1">
      <c r="B32" t="s">
        <v>141</v>
      </c>
      <c r="C32" s="106" t="s">
        <v>145</v>
      </c>
      <c r="D32" s="107"/>
      <c r="E32" s="107"/>
      <c r="F32" s="107"/>
      <c r="G32" s="107"/>
      <c r="H32" s="107"/>
      <c r="I32" s="107"/>
      <c r="J32" s="107"/>
    </row>
    <row r="33" spans="3:10" ht="27" customHeight="1">
      <c r="C33" s="105" t="s">
        <v>146</v>
      </c>
      <c r="D33" s="105"/>
      <c r="E33" s="105"/>
      <c r="F33" s="105"/>
      <c r="G33" s="105"/>
      <c r="H33" s="105"/>
      <c r="I33" s="105"/>
      <c r="J33" s="105"/>
    </row>
    <row r="36" spans="5:10" ht="12.75">
      <c r="E36" s="79"/>
      <c r="F36" s="79"/>
      <c r="G36" s="79"/>
      <c r="H36" s="79"/>
      <c r="I36" s="79"/>
      <c r="J36" s="79"/>
    </row>
    <row r="37" spans="5:10" ht="12.75">
      <c r="E37" s="79"/>
      <c r="F37" s="79"/>
      <c r="G37" s="79"/>
      <c r="H37" s="79"/>
      <c r="I37" s="79"/>
      <c r="J37" s="79"/>
    </row>
    <row r="38" spans="5:10" ht="12.75">
      <c r="E38" s="79"/>
      <c r="F38" s="79"/>
      <c r="G38" s="79"/>
      <c r="H38" s="79"/>
      <c r="I38" s="79"/>
      <c r="J38" s="79"/>
    </row>
    <row r="39" spans="5:10" ht="12.75">
      <c r="E39" s="79"/>
      <c r="F39" s="79"/>
      <c r="G39" s="79"/>
      <c r="H39" s="79"/>
      <c r="I39" s="79"/>
      <c r="J39" s="79"/>
    </row>
    <row r="40" spans="5:10" ht="12.75">
      <c r="E40" s="79"/>
      <c r="F40" s="79"/>
      <c r="G40" s="79"/>
      <c r="H40" s="79"/>
      <c r="I40" s="79"/>
      <c r="J40" s="79"/>
    </row>
    <row r="41" spans="5:10" ht="12.75">
      <c r="E41" s="79"/>
      <c r="F41" s="79"/>
      <c r="G41" s="79"/>
      <c r="H41" s="79"/>
      <c r="I41" s="79"/>
      <c r="J41" s="79"/>
    </row>
    <row r="42" spans="5:10" ht="12.75">
      <c r="E42" s="79"/>
      <c r="F42" s="79"/>
      <c r="G42" s="79"/>
      <c r="H42" s="79"/>
      <c r="I42" s="79"/>
      <c r="J42" s="79"/>
    </row>
    <row r="43" spans="5:10" ht="12.75">
      <c r="E43" s="79"/>
      <c r="F43" s="79"/>
      <c r="G43" s="79"/>
      <c r="H43" s="79"/>
      <c r="I43" s="79"/>
      <c r="J43" s="79"/>
    </row>
    <row r="44" spans="5:10" ht="12.75">
      <c r="E44" s="79"/>
      <c r="F44" s="79"/>
      <c r="G44" s="79"/>
      <c r="H44" s="79"/>
      <c r="I44" s="79"/>
      <c r="J44" s="79"/>
    </row>
    <row r="45" spans="5:10" ht="12.75">
      <c r="E45" s="79"/>
      <c r="F45" s="79"/>
      <c r="G45" s="79"/>
      <c r="H45" s="79"/>
      <c r="I45" s="79"/>
      <c r="J45" s="79"/>
    </row>
    <row r="46" spans="5:11" ht="12.75">
      <c r="E46" s="79"/>
      <c r="F46" s="79"/>
      <c r="G46" s="79"/>
      <c r="H46" s="79"/>
      <c r="I46" s="79"/>
      <c r="J46" s="79"/>
      <c r="K46" s="7"/>
    </row>
    <row r="47" spans="5:11" ht="12.75">
      <c r="E47" s="79"/>
      <c r="F47" s="79"/>
      <c r="G47" s="79"/>
      <c r="H47" s="79"/>
      <c r="I47" s="79"/>
      <c r="J47" s="79"/>
      <c r="K47" s="7"/>
    </row>
  </sheetData>
  <mergeCells count="7">
    <mergeCell ref="C33:J33"/>
    <mergeCell ref="C32:J32"/>
    <mergeCell ref="A16:B16"/>
    <mergeCell ref="B1:H1"/>
    <mergeCell ref="G18:J18"/>
    <mergeCell ref="A15:B15"/>
    <mergeCell ref="B18:F1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F55"/>
  <sheetViews>
    <sheetView workbookViewId="0" topLeftCell="A1">
      <selection activeCell="A23" sqref="A23"/>
    </sheetView>
  </sheetViews>
  <sheetFormatPr defaultColWidth="9.140625" defaultRowHeight="12.75"/>
  <cols>
    <col min="1" max="1" width="25.28125" style="0" customWidth="1"/>
    <col min="11" max="11" width="11.421875" style="0" customWidth="1"/>
    <col min="14" max="32" width="10.7109375" style="0" customWidth="1"/>
  </cols>
  <sheetData>
    <row r="1" spans="1:11" ht="12.75">
      <c r="A1" s="117" t="s">
        <v>24</v>
      </c>
      <c r="B1" s="117"/>
      <c r="C1" s="117"/>
      <c r="D1" s="117"/>
      <c r="E1" s="117"/>
      <c r="F1" s="117"/>
      <c r="G1" s="117"/>
      <c r="H1" s="117"/>
      <c r="I1" s="117"/>
      <c r="J1" s="117"/>
      <c r="K1" s="117"/>
    </row>
    <row r="2" spans="1:8" ht="12.75">
      <c r="A2" s="1"/>
      <c r="B2" s="1"/>
      <c r="C2" s="1"/>
      <c r="D2" s="1"/>
      <c r="E2" s="1"/>
      <c r="F2" s="1"/>
      <c r="G2" s="1"/>
      <c r="H2" s="1"/>
    </row>
    <row r="3" spans="1:8" ht="12.75">
      <c r="A3" s="110" t="s">
        <v>3</v>
      </c>
      <c r="B3" s="110"/>
      <c r="C3" s="110"/>
      <c r="D3" s="110"/>
      <c r="E3" s="110"/>
      <c r="F3" s="110"/>
      <c r="G3" s="110"/>
      <c r="H3" s="110"/>
    </row>
    <row r="4" ht="12.75">
      <c r="A4" t="s">
        <v>5</v>
      </c>
    </row>
    <row r="5" ht="13.5" thickBot="1">
      <c r="A5" t="s">
        <v>7</v>
      </c>
    </row>
    <row r="6" spans="1:11" ht="12.75">
      <c r="A6" t="s">
        <v>6</v>
      </c>
      <c r="B6" t="s">
        <v>23</v>
      </c>
      <c r="I6" s="7"/>
      <c r="J6" s="119" t="s">
        <v>4</v>
      </c>
      <c r="K6" s="120"/>
    </row>
    <row r="7" spans="2:14" ht="12.75">
      <c r="B7" t="s">
        <v>1</v>
      </c>
      <c r="C7" s="4">
        <v>0.34</v>
      </c>
      <c r="D7" t="s">
        <v>0</v>
      </c>
      <c r="E7" s="4">
        <v>0.38</v>
      </c>
      <c r="F7" t="s">
        <v>2</v>
      </c>
      <c r="G7" s="4">
        <v>2.1</v>
      </c>
      <c r="I7" s="7"/>
      <c r="J7" s="2" t="s">
        <v>1</v>
      </c>
      <c r="K7" s="17">
        <f>1/(1-(C10+C21+C36))</f>
        <v>9.876543209876537</v>
      </c>
      <c r="N7" s="4"/>
    </row>
    <row r="8" spans="2:16" ht="12.75">
      <c r="B8" t="s">
        <v>1</v>
      </c>
      <c r="C8" s="4">
        <v>0.2</v>
      </c>
      <c r="D8" t="s">
        <v>0</v>
      </c>
      <c r="E8" s="4">
        <v>0.45</v>
      </c>
      <c r="F8" t="s">
        <v>2</v>
      </c>
      <c r="G8" s="4">
        <v>0.07</v>
      </c>
      <c r="J8" s="2" t="s">
        <v>0</v>
      </c>
      <c r="K8" s="16">
        <f>E10+C22+C37</f>
        <v>0.7200000000000001</v>
      </c>
      <c r="N8" s="4"/>
      <c r="P8" s="4"/>
    </row>
    <row r="9" spans="3:18" ht="13.5" thickBot="1">
      <c r="C9" s="4">
        <v>0.4</v>
      </c>
      <c r="D9" t="s">
        <v>29</v>
      </c>
      <c r="E9" s="4"/>
      <c r="G9" s="4"/>
      <c r="J9" s="3" t="s">
        <v>2</v>
      </c>
      <c r="K9" s="18">
        <f>G10+C23+C38</f>
        <v>0.5680000000000001</v>
      </c>
      <c r="N9" s="4"/>
      <c r="R9" s="4"/>
    </row>
    <row r="10" spans="2:20" ht="12.75">
      <c r="B10" t="s">
        <v>28</v>
      </c>
      <c r="C10" s="11">
        <f>C8*$C$9</f>
        <v>0.08000000000000002</v>
      </c>
      <c r="D10" s="11"/>
      <c r="E10" s="11">
        <f>E8*$C$9</f>
        <v>0.18000000000000002</v>
      </c>
      <c r="F10" s="11"/>
      <c r="G10" s="11">
        <f>G8*$C$9</f>
        <v>0.028000000000000004</v>
      </c>
      <c r="J10" s="7"/>
      <c r="K10" s="7"/>
      <c r="N10" s="4"/>
      <c r="T10" s="4"/>
    </row>
    <row r="11" spans="3:22" ht="12.75">
      <c r="C11" s="11"/>
      <c r="D11" s="11"/>
      <c r="E11" s="11"/>
      <c r="F11" s="11"/>
      <c r="G11" s="11"/>
      <c r="J11" s="7"/>
      <c r="K11" s="7"/>
      <c r="N11" s="4"/>
      <c r="V11" s="4"/>
    </row>
    <row r="12" spans="1:24" ht="12.75">
      <c r="A12" t="s">
        <v>36</v>
      </c>
      <c r="B12" s="118" t="s">
        <v>37</v>
      </c>
      <c r="C12" s="117"/>
      <c r="D12" s="117"/>
      <c r="E12" s="117"/>
      <c r="F12" s="117"/>
      <c r="G12" s="117"/>
      <c r="H12" s="117"/>
      <c r="J12" s="7"/>
      <c r="K12" s="7"/>
      <c r="N12" s="4"/>
      <c r="X12" s="4"/>
    </row>
    <row r="13" spans="2:26" ht="12.75">
      <c r="B13" s="117"/>
      <c r="C13" s="117"/>
      <c r="D13" s="117"/>
      <c r="E13" s="117"/>
      <c r="F13" s="117"/>
      <c r="G13" s="117"/>
      <c r="H13" s="117"/>
      <c r="J13" s="7"/>
      <c r="K13" s="7"/>
      <c r="N13" s="4"/>
      <c r="Z13" s="4"/>
    </row>
    <row r="14" spans="14:28" ht="12.75">
      <c r="N14" s="4"/>
      <c r="AB14" s="4"/>
    </row>
    <row r="15" spans="1:30" ht="12.75">
      <c r="A15" s="110" t="s">
        <v>8</v>
      </c>
      <c r="B15" s="110"/>
      <c r="C15" s="110"/>
      <c r="D15" s="110"/>
      <c r="E15" s="110"/>
      <c r="F15" s="110"/>
      <c r="G15" s="110"/>
      <c r="H15" s="110"/>
      <c r="N15" s="4"/>
      <c r="AD15" s="4"/>
    </row>
    <row r="16" spans="1:32" ht="12.75">
      <c r="A16" t="s">
        <v>18</v>
      </c>
      <c r="B16" s="116" t="s">
        <v>13</v>
      </c>
      <c r="C16" s="116"/>
      <c r="D16" s="116"/>
      <c r="E16" s="116"/>
      <c r="F16" s="116"/>
      <c r="G16" s="116"/>
      <c r="H16" s="116"/>
      <c r="N16" s="4"/>
      <c r="AF16" s="4"/>
    </row>
    <row r="17" spans="1:14" ht="12.75">
      <c r="A17" s="118" t="s">
        <v>19</v>
      </c>
      <c r="B17" t="s">
        <v>11</v>
      </c>
      <c r="C17" s="4">
        <v>0.5</v>
      </c>
      <c r="D17" t="s">
        <v>20</v>
      </c>
      <c r="N17" s="4"/>
    </row>
    <row r="18" spans="1:14" ht="12.75">
      <c r="A18" s="117"/>
      <c r="B18" t="s">
        <v>9</v>
      </c>
      <c r="C18">
        <v>1</v>
      </c>
      <c r="D18" s="4" t="s">
        <v>25</v>
      </c>
      <c r="N18" s="4"/>
    </row>
    <row r="19" spans="1:14" ht="12.75">
      <c r="A19" s="117"/>
      <c r="B19" t="s">
        <v>10</v>
      </c>
      <c r="C19">
        <v>1.125</v>
      </c>
      <c r="D19" t="s">
        <v>26</v>
      </c>
      <c r="N19" s="4"/>
    </row>
    <row r="20" spans="1:14" ht="12.75">
      <c r="A20" s="117"/>
      <c r="B20" s="5" t="s">
        <v>12</v>
      </c>
      <c r="C20" s="5">
        <v>2</v>
      </c>
      <c r="D20" s="5" t="s">
        <v>15</v>
      </c>
      <c r="E20" s="5"/>
      <c r="F20" s="5"/>
      <c r="G20" s="5"/>
      <c r="H20" s="5"/>
      <c r="N20" s="4"/>
    </row>
    <row r="21" spans="3:14" ht="12.75">
      <c r="C21" s="6">
        <f>C17*(C18-(C19/C20))</f>
        <v>0.21875</v>
      </c>
      <c r="D21" t="s">
        <v>14</v>
      </c>
      <c r="N21" s="4"/>
    </row>
    <row r="22" spans="3:14" ht="12.75">
      <c r="C22" s="4">
        <f>(C20-1)*C17</f>
        <v>0.5</v>
      </c>
      <c r="D22" t="s">
        <v>17</v>
      </c>
      <c r="N22" s="4"/>
    </row>
    <row r="23" spans="3:4" ht="12.75">
      <c r="C23" s="4">
        <f>(C20-1)*C17</f>
        <v>0.5</v>
      </c>
      <c r="D23" t="s">
        <v>16</v>
      </c>
    </row>
    <row r="24" ht="12.75">
      <c r="C24" s="9" t="s">
        <v>22</v>
      </c>
    </row>
    <row r="25" ht="12.75">
      <c r="C25" s="9"/>
    </row>
    <row r="26" spans="1:8" ht="12.75">
      <c r="A26" s="13" t="s">
        <v>38</v>
      </c>
      <c r="B26" s="13"/>
      <c r="C26" s="15">
        <v>0.4</v>
      </c>
      <c r="D26" s="13" t="s">
        <v>20</v>
      </c>
      <c r="E26" s="13"/>
      <c r="F26" s="13"/>
      <c r="G26" s="13"/>
      <c r="H26" s="13"/>
    </row>
    <row r="27" spans="1:8" ht="12.75">
      <c r="A27" s="121" t="s">
        <v>43</v>
      </c>
      <c r="B27" s="13"/>
      <c r="C27" s="13">
        <v>3</v>
      </c>
      <c r="D27" s="13" t="s">
        <v>39</v>
      </c>
      <c r="E27" s="13"/>
      <c r="F27" s="13"/>
      <c r="G27" s="13"/>
      <c r="H27" s="13"/>
    </row>
    <row r="28" spans="1:8" ht="12.75">
      <c r="A28" s="121"/>
      <c r="B28" s="14"/>
      <c r="C28" s="14">
        <v>1</v>
      </c>
      <c r="D28" s="14" t="s">
        <v>40</v>
      </c>
      <c r="E28" s="14"/>
      <c r="F28" s="14"/>
      <c r="G28" s="14"/>
      <c r="H28" s="14"/>
    </row>
    <row r="29" spans="1:8" ht="12.75">
      <c r="A29" s="13"/>
      <c r="B29" s="13"/>
      <c r="C29" s="15">
        <f>C26*(((-ATAN(5*(C28-C27)))/PI())+0.5)</f>
        <v>0.3873097930277786</v>
      </c>
      <c r="D29" s="13" t="s">
        <v>14</v>
      </c>
      <c r="E29" s="13"/>
      <c r="F29" s="13"/>
      <c r="G29" s="13"/>
      <c r="H29" s="13"/>
    </row>
    <row r="30" spans="1:8" ht="12.75">
      <c r="A30" s="13"/>
      <c r="B30" s="13"/>
      <c r="C30" s="15" t="s">
        <v>47</v>
      </c>
      <c r="D30" s="13" t="s">
        <v>41</v>
      </c>
      <c r="E30" s="13"/>
      <c r="F30" s="13"/>
      <c r="G30" s="13"/>
      <c r="H30" s="13"/>
    </row>
    <row r="31" spans="1:8" ht="12.75">
      <c r="A31" s="13"/>
      <c r="B31" s="13"/>
      <c r="C31" s="15" t="s">
        <v>47</v>
      </c>
      <c r="D31" s="13" t="s">
        <v>42</v>
      </c>
      <c r="E31" s="13"/>
      <c r="F31" s="13"/>
      <c r="G31" s="13"/>
      <c r="H31" s="13"/>
    </row>
    <row r="32" spans="1:8" ht="12.75">
      <c r="A32" s="13"/>
      <c r="B32" s="13"/>
      <c r="C32" s="12" t="s">
        <v>48</v>
      </c>
      <c r="D32" s="13"/>
      <c r="E32" s="13"/>
      <c r="F32" s="13"/>
      <c r="G32" s="13"/>
      <c r="H32" s="13"/>
    </row>
    <row r="33" ht="12.75">
      <c r="C33" s="9"/>
    </row>
    <row r="34" spans="1:8" ht="12.75">
      <c r="A34" s="110" t="s">
        <v>21</v>
      </c>
      <c r="B34" s="110"/>
      <c r="C34" s="110"/>
      <c r="D34" s="110"/>
      <c r="E34" s="110"/>
      <c r="F34" s="110"/>
      <c r="G34" s="110"/>
      <c r="H34" s="110"/>
    </row>
    <row r="35" spans="1:8" ht="12.75">
      <c r="A35" t="s">
        <v>27</v>
      </c>
      <c r="B35" s="8"/>
      <c r="C35" s="10">
        <v>0.5</v>
      </c>
      <c r="D35" s="8" t="s">
        <v>20</v>
      </c>
      <c r="E35" s="8"/>
      <c r="F35" s="8"/>
      <c r="G35" s="8"/>
      <c r="H35" s="8"/>
    </row>
    <row r="36" spans="3:4" ht="12.75">
      <c r="C36" s="4">
        <v>0.6</v>
      </c>
      <c r="D36" t="s">
        <v>14</v>
      </c>
    </row>
    <row r="37" spans="3:4" ht="12.75">
      <c r="C37" s="4">
        <v>0.04</v>
      </c>
      <c r="D37" t="s">
        <v>30</v>
      </c>
    </row>
    <row r="38" spans="3:4" ht="12.75">
      <c r="C38" s="4">
        <v>0.04</v>
      </c>
      <c r="D38" t="s">
        <v>31</v>
      </c>
    </row>
    <row r="39" ht="12.75">
      <c r="C39" s="4"/>
    </row>
    <row r="40" spans="1:8" ht="12.75">
      <c r="A40" s="110" t="s">
        <v>49</v>
      </c>
      <c r="B40" s="110"/>
      <c r="C40" s="110"/>
      <c r="D40" s="110"/>
      <c r="E40" s="110"/>
      <c r="F40" s="110"/>
      <c r="G40" s="110"/>
      <c r="H40" s="110"/>
    </row>
    <row r="41" spans="1:8" ht="12.75">
      <c r="A41" t="s">
        <v>51</v>
      </c>
      <c r="B41" s="8"/>
      <c r="C41" s="19"/>
      <c r="D41" s="8" t="s">
        <v>50</v>
      </c>
      <c r="E41" s="8"/>
      <c r="F41" s="8"/>
      <c r="G41" s="8"/>
      <c r="H41" s="8"/>
    </row>
    <row r="42" spans="3:8" ht="21.75" customHeight="1">
      <c r="C42" s="115" t="s">
        <v>52</v>
      </c>
      <c r="D42" s="115"/>
      <c r="E42" s="115"/>
      <c r="F42" s="115"/>
      <c r="G42" s="115"/>
      <c r="H42" s="115"/>
    </row>
    <row r="43" ht="12.75">
      <c r="C43" s="4"/>
    </row>
    <row r="44" ht="12.75">
      <c r="C44" s="4"/>
    </row>
    <row r="45" ht="12.75">
      <c r="C45" s="4"/>
    </row>
    <row r="46" ht="12.75">
      <c r="C46" s="4"/>
    </row>
    <row r="47" ht="12.75">
      <c r="C47" s="4"/>
    </row>
    <row r="48" ht="12.75">
      <c r="C48" s="4"/>
    </row>
    <row r="49" ht="12.75">
      <c r="C49" s="4"/>
    </row>
    <row r="50" ht="12.75">
      <c r="C50" s="4"/>
    </row>
    <row r="51" ht="12.75">
      <c r="C51" s="4"/>
    </row>
    <row r="53" ht="12.75">
      <c r="A53" t="s">
        <v>44</v>
      </c>
    </row>
    <row r="54" ht="12.75">
      <c r="A54" t="s">
        <v>45</v>
      </c>
    </row>
    <row r="55" ht="12.75">
      <c r="A55" t="s">
        <v>46</v>
      </c>
    </row>
  </sheetData>
  <mergeCells count="11">
    <mergeCell ref="A27:A28"/>
    <mergeCell ref="A40:H40"/>
    <mergeCell ref="C42:H42"/>
    <mergeCell ref="B16:H16"/>
    <mergeCell ref="A1:K1"/>
    <mergeCell ref="A17:A20"/>
    <mergeCell ref="A34:H34"/>
    <mergeCell ref="J6:K6"/>
    <mergeCell ref="A3:H3"/>
    <mergeCell ref="A15:H15"/>
    <mergeCell ref="B12:H1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H23"/>
  <sheetViews>
    <sheetView workbookViewId="0" topLeftCell="A1">
      <selection activeCell="G26" sqref="G26"/>
    </sheetView>
  </sheetViews>
  <sheetFormatPr defaultColWidth="9.140625" defaultRowHeight="12.75"/>
  <cols>
    <col min="1" max="1" width="20.8515625" style="0" customWidth="1"/>
    <col min="3" max="3" width="9.7109375" style="0" customWidth="1"/>
    <col min="4" max="4" width="12.57421875" style="0" customWidth="1"/>
    <col min="5" max="5" width="13.57421875" style="0" customWidth="1"/>
    <col min="6" max="6" width="12.421875" style="0" customWidth="1"/>
    <col min="7" max="7" width="12.00390625" style="0" customWidth="1"/>
    <col min="8" max="8" width="13.140625" style="0" customWidth="1"/>
  </cols>
  <sheetData>
    <row r="1" spans="1:8" ht="38.25" customHeight="1">
      <c r="A1" s="122" t="s">
        <v>153</v>
      </c>
      <c r="B1" s="114"/>
      <c r="C1" s="114"/>
      <c r="D1" s="114"/>
      <c r="E1" s="114"/>
      <c r="F1" s="114"/>
      <c r="G1" s="114"/>
      <c r="H1" s="123"/>
    </row>
    <row r="3" spans="1:8" ht="34.5" customHeight="1">
      <c r="A3" s="20" t="s">
        <v>156</v>
      </c>
      <c r="B3" t="s">
        <v>0</v>
      </c>
      <c r="C3" s="20" t="s">
        <v>150</v>
      </c>
      <c r="D3" s="20" t="s">
        <v>149</v>
      </c>
      <c r="E3" s="20" t="s">
        <v>152</v>
      </c>
      <c r="F3" s="20" t="s">
        <v>151</v>
      </c>
      <c r="G3" s="20" t="s">
        <v>154</v>
      </c>
      <c r="H3" s="20" t="s">
        <v>155</v>
      </c>
    </row>
    <row r="4" spans="1:8" ht="12.75">
      <c r="A4" s="89">
        <f>6*6*10^9</f>
        <v>36000000000</v>
      </c>
      <c r="B4">
        <v>100</v>
      </c>
      <c r="C4">
        <v>4</v>
      </c>
      <c r="D4">
        <v>500</v>
      </c>
      <c r="E4">
        <f>(A4*B4)/(((10^9)*60*60*(C4*10^9)))</f>
        <v>2.5E-10</v>
      </c>
      <c r="F4" s="89">
        <f>(C4*10^9)*(1-(EXP(-E4)))</f>
        <v>1.000000082740371</v>
      </c>
      <c r="G4" s="89">
        <f>F4*D4</f>
        <v>500.0000413701855</v>
      </c>
      <c r="H4">
        <f>(G4/(C4*10^9))*(1/(1-(G4/(C4*10^9))))</f>
        <v>1.250000259675509E-07</v>
      </c>
    </row>
    <row r="5" spans="1:8" ht="12.75">
      <c r="A5" s="89">
        <f aca="true" t="shared" si="0" ref="A5:A23">6*6*10^9</f>
        <v>36000000000</v>
      </c>
      <c r="B5">
        <v>100</v>
      </c>
      <c r="C5">
        <v>5</v>
      </c>
      <c r="D5">
        <v>500</v>
      </c>
      <c r="E5">
        <f aca="true" t="shared" si="1" ref="E5:E23">(A5*B5)/(((10^9)*60*60*(C5*10^9)))</f>
        <v>2E-10</v>
      </c>
      <c r="F5" s="89">
        <f aca="true" t="shared" si="2" ref="F5:F23">(C5*10^9)*(1-(EXP(-E5)))</f>
        <v>1.000000082740371</v>
      </c>
      <c r="G5" s="89">
        <f aca="true" t="shared" si="3" ref="G5:G23">F5*D5</f>
        <v>500.0000413701855</v>
      </c>
      <c r="H5">
        <f aca="true" t="shared" si="4" ref="H5:H23">(G5/(C5*10^9))*(1/(1-(G5/(C5*10^9))))</f>
        <v>1.0000001827403976E-07</v>
      </c>
    </row>
    <row r="6" spans="1:8" ht="12.75">
      <c r="A6" s="89">
        <f t="shared" si="0"/>
        <v>36000000000</v>
      </c>
      <c r="B6">
        <v>100</v>
      </c>
      <c r="C6">
        <v>6</v>
      </c>
      <c r="D6">
        <v>500</v>
      </c>
      <c r="E6">
        <f t="shared" si="1"/>
        <v>1.6666666666666666E-10</v>
      </c>
      <c r="F6" s="89">
        <f t="shared" si="2"/>
        <v>1.000000082740371</v>
      </c>
      <c r="G6" s="89">
        <f t="shared" si="3"/>
        <v>500.0000413701855</v>
      </c>
      <c r="H6">
        <f t="shared" si="4"/>
        <v>8.333334717281042E-08</v>
      </c>
    </row>
    <row r="7" spans="1:8" ht="12.75">
      <c r="A7" s="89">
        <f t="shared" si="0"/>
        <v>36000000000</v>
      </c>
      <c r="B7">
        <v>100</v>
      </c>
      <c r="C7">
        <v>7</v>
      </c>
      <c r="D7">
        <v>500</v>
      </c>
      <c r="E7">
        <f t="shared" si="1"/>
        <v>1.4285714285714285E-10</v>
      </c>
      <c r="F7" s="89">
        <f t="shared" si="2"/>
        <v>1.0000001937626735</v>
      </c>
      <c r="G7" s="89">
        <f t="shared" si="3"/>
        <v>500.00009688133673</v>
      </c>
      <c r="H7">
        <f t="shared" si="4"/>
        <v>7.142859037080555E-08</v>
      </c>
    </row>
    <row r="8" spans="1:8" ht="12.75">
      <c r="A8" s="89">
        <f t="shared" si="0"/>
        <v>36000000000</v>
      </c>
      <c r="B8">
        <v>100</v>
      </c>
      <c r="C8">
        <v>8</v>
      </c>
      <c r="D8">
        <v>500</v>
      </c>
      <c r="E8">
        <f t="shared" si="1"/>
        <v>1.25E-10</v>
      </c>
      <c r="F8" s="89">
        <f t="shared" si="2"/>
        <v>1.000000082740371</v>
      </c>
      <c r="G8" s="89">
        <f t="shared" si="3"/>
        <v>500.0000413701855</v>
      </c>
      <c r="H8">
        <f t="shared" si="4"/>
        <v>6.250000907752409E-08</v>
      </c>
    </row>
    <row r="9" spans="1:8" ht="12.75">
      <c r="A9" s="89">
        <f t="shared" si="0"/>
        <v>36000000000</v>
      </c>
      <c r="B9">
        <v>100</v>
      </c>
      <c r="C9">
        <v>9</v>
      </c>
      <c r="D9">
        <v>500</v>
      </c>
      <c r="E9">
        <f t="shared" si="1"/>
        <v>1.1111111111111111E-10</v>
      </c>
      <c r="F9" s="89">
        <f t="shared" si="2"/>
        <v>1.000000082740371</v>
      </c>
      <c r="G9" s="89">
        <f t="shared" si="3"/>
        <v>500.0000413701855</v>
      </c>
      <c r="H9">
        <f t="shared" si="4"/>
        <v>5.5555563238663267E-08</v>
      </c>
    </row>
    <row r="10" spans="1:8" ht="12.75">
      <c r="A10" s="89">
        <f t="shared" si="0"/>
        <v>36000000000</v>
      </c>
      <c r="B10">
        <v>100</v>
      </c>
      <c r="C10">
        <v>10</v>
      </c>
      <c r="D10">
        <v>500</v>
      </c>
      <c r="E10">
        <f t="shared" si="1"/>
        <v>1E-10</v>
      </c>
      <c r="F10" s="89">
        <f t="shared" si="2"/>
        <v>1.000000082740371</v>
      </c>
      <c r="G10" s="89">
        <f t="shared" si="3"/>
        <v>500.0000413701855</v>
      </c>
      <c r="H10">
        <f t="shared" si="4"/>
        <v>5.000000663701909E-08</v>
      </c>
    </row>
    <row r="11" spans="1:8" ht="12.75">
      <c r="A11" s="89">
        <f t="shared" si="0"/>
        <v>36000000000</v>
      </c>
      <c r="B11">
        <v>100</v>
      </c>
      <c r="C11">
        <v>11</v>
      </c>
      <c r="D11">
        <v>500</v>
      </c>
      <c r="E11">
        <f t="shared" si="1"/>
        <v>9.09090909090909E-11</v>
      </c>
      <c r="F11" s="89">
        <f t="shared" si="2"/>
        <v>0.9999996386511611</v>
      </c>
      <c r="G11" s="89">
        <f t="shared" si="3"/>
        <v>499.9998193255806</v>
      </c>
      <c r="H11">
        <f t="shared" si="4"/>
        <v>4.545453109571253E-08</v>
      </c>
    </row>
    <row r="12" spans="1:8" ht="12.75">
      <c r="A12" s="89">
        <f t="shared" si="0"/>
        <v>36000000000</v>
      </c>
      <c r="B12">
        <v>100</v>
      </c>
      <c r="C12">
        <v>12</v>
      </c>
      <c r="D12">
        <v>500</v>
      </c>
      <c r="E12">
        <f t="shared" si="1"/>
        <v>8.333333333333333E-11</v>
      </c>
      <c r="F12" s="89">
        <f t="shared" si="2"/>
        <v>1.000000082740371</v>
      </c>
      <c r="G12" s="89">
        <f t="shared" si="3"/>
        <v>500.0000413701855</v>
      </c>
      <c r="H12">
        <f t="shared" si="4"/>
        <v>4.16666718502936E-08</v>
      </c>
    </row>
    <row r="13" spans="1:8" ht="12.75">
      <c r="A13" s="89">
        <f t="shared" si="0"/>
        <v>36000000000</v>
      </c>
      <c r="B13">
        <v>100</v>
      </c>
      <c r="C13">
        <v>13</v>
      </c>
      <c r="D13">
        <v>500</v>
      </c>
      <c r="E13">
        <f t="shared" si="1"/>
        <v>7.692307692307692E-11</v>
      </c>
      <c r="F13" s="89">
        <f t="shared" si="2"/>
        <v>0.9999993055842538</v>
      </c>
      <c r="G13" s="89">
        <f t="shared" si="3"/>
        <v>499.9996527921269</v>
      </c>
      <c r="H13">
        <f t="shared" si="4"/>
        <v>3.8461513232528475E-08</v>
      </c>
    </row>
    <row r="14" spans="1:8" ht="12.75">
      <c r="A14" s="89">
        <f t="shared" si="0"/>
        <v>36000000000</v>
      </c>
      <c r="B14">
        <v>100</v>
      </c>
      <c r="C14">
        <v>14</v>
      </c>
      <c r="D14">
        <v>500</v>
      </c>
      <c r="E14">
        <f t="shared" si="1"/>
        <v>7.142857142857143E-11</v>
      </c>
      <c r="F14" s="89">
        <f t="shared" si="2"/>
        <v>0.9999994166065562</v>
      </c>
      <c r="G14" s="89">
        <f t="shared" si="3"/>
        <v>499.9997083032781</v>
      </c>
      <c r="H14">
        <f t="shared" si="4"/>
        <v>3.5714266154314345E-08</v>
      </c>
    </row>
    <row r="15" spans="1:8" ht="12.75">
      <c r="A15" s="89">
        <f t="shared" si="0"/>
        <v>36000000000</v>
      </c>
      <c r="B15">
        <v>100</v>
      </c>
      <c r="C15">
        <v>15</v>
      </c>
      <c r="D15">
        <v>500</v>
      </c>
      <c r="E15">
        <f t="shared" si="1"/>
        <v>6.666666666666666E-11</v>
      </c>
      <c r="F15" s="89">
        <f t="shared" si="2"/>
        <v>1.000000082740371</v>
      </c>
      <c r="G15" s="89">
        <f t="shared" si="3"/>
        <v>500.0000413701855</v>
      </c>
      <c r="H15">
        <f t="shared" si="4"/>
        <v>3.333333720245703E-08</v>
      </c>
    </row>
    <row r="16" spans="1:8" ht="12.75">
      <c r="A16" s="89">
        <f t="shared" si="0"/>
        <v>36000000000</v>
      </c>
      <c r="B16">
        <v>100</v>
      </c>
      <c r="C16">
        <v>16</v>
      </c>
      <c r="D16">
        <v>500</v>
      </c>
      <c r="E16">
        <f t="shared" si="1"/>
        <v>6.25E-11</v>
      </c>
      <c r="F16" s="89">
        <f t="shared" si="2"/>
        <v>1.000000082740371</v>
      </c>
      <c r="G16" s="89">
        <f t="shared" si="3"/>
        <v>500.0000413701855</v>
      </c>
      <c r="H16">
        <f t="shared" si="4"/>
        <v>3.125000356219928E-08</v>
      </c>
    </row>
    <row r="17" spans="1:8" ht="12.75">
      <c r="A17" s="89">
        <f t="shared" si="0"/>
        <v>36000000000</v>
      </c>
      <c r="B17">
        <v>100</v>
      </c>
      <c r="C17">
        <v>17</v>
      </c>
      <c r="D17">
        <v>500</v>
      </c>
      <c r="E17">
        <f t="shared" si="1"/>
        <v>5.88235294117647E-11</v>
      </c>
      <c r="F17" s="89">
        <f t="shared" si="2"/>
        <v>0.9999995276288587</v>
      </c>
      <c r="G17" s="89">
        <f t="shared" si="3"/>
        <v>499.99976381442934</v>
      </c>
      <c r="H17">
        <f t="shared" si="4"/>
        <v>2.9411751677664602E-08</v>
      </c>
    </row>
    <row r="18" spans="1:8" ht="12.75">
      <c r="A18" s="89">
        <f t="shared" si="0"/>
        <v>36000000000</v>
      </c>
      <c r="B18">
        <v>100</v>
      </c>
      <c r="C18">
        <v>18</v>
      </c>
      <c r="D18">
        <v>500</v>
      </c>
      <c r="E18">
        <f t="shared" si="1"/>
        <v>5.5555555555555553E-11</v>
      </c>
      <c r="F18" s="89">
        <f t="shared" si="2"/>
        <v>1.000000082740371</v>
      </c>
      <c r="G18" s="89">
        <f t="shared" si="3"/>
        <v>500.0000413701855</v>
      </c>
      <c r="H18">
        <f t="shared" si="4"/>
        <v>2.77777808477265E-08</v>
      </c>
    </row>
    <row r="19" spans="1:8" ht="12.75">
      <c r="A19" s="89">
        <f t="shared" si="0"/>
        <v>36000000000</v>
      </c>
      <c r="B19">
        <v>100</v>
      </c>
      <c r="C19">
        <v>19</v>
      </c>
      <c r="D19">
        <v>500</v>
      </c>
      <c r="E19">
        <f t="shared" si="1"/>
        <v>5.263157894736842E-11</v>
      </c>
      <c r="F19" s="89">
        <f t="shared" si="2"/>
        <v>0.9999997496734636</v>
      </c>
      <c r="G19" s="89">
        <f t="shared" si="3"/>
        <v>499.9998748367318</v>
      </c>
      <c r="H19">
        <f t="shared" si="4"/>
        <v>2.6315783578664225E-08</v>
      </c>
    </row>
    <row r="20" spans="1:8" ht="12.75">
      <c r="A20" s="89">
        <f t="shared" si="0"/>
        <v>36000000000</v>
      </c>
      <c r="B20">
        <v>100</v>
      </c>
      <c r="C20">
        <v>20</v>
      </c>
      <c r="D20">
        <v>500</v>
      </c>
      <c r="E20">
        <f t="shared" si="1"/>
        <v>5E-11</v>
      </c>
      <c r="F20" s="89">
        <f t="shared" si="2"/>
        <v>1.000000082740371</v>
      </c>
      <c r="G20" s="89">
        <f t="shared" si="3"/>
        <v>500.0000413701855</v>
      </c>
      <c r="H20">
        <f t="shared" si="4"/>
        <v>2.5000002693509396E-08</v>
      </c>
    </row>
    <row r="21" spans="1:8" ht="12.75">
      <c r="A21" s="89">
        <f t="shared" si="0"/>
        <v>36000000000</v>
      </c>
      <c r="B21">
        <v>100</v>
      </c>
      <c r="C21">
        <v>21</v>
      </c>
      <c r="D21">
        <v>500</v>
      </c>
      <c r="E21">
        <f t="shared" si="1"/>
        <v>4.761904761904762E-11</v>
      </c>
      <c r="F21" s="89">
        <f t="shared" si="2"/>
        <v>0.9999994166065562</v>
      </c>
      <c r="G21" s="89">
        <f t="shared" si="3"/>
        <v>499.9997083032781</v>
      </c>
      <c r="H21">
        <f t="shared" si="4"/>
        <v>2.3809510486096497E-08</v>
      </c>
    </row>
    <row r="22" spans="1:8" ht="12.75">
      <c r="A22" s="89">
        <f t="shared" si="0"/>
        <v>36000000000</v>
      </c>
      <c r="B22">
        <v>100</v>
      </c>
      <c r="C22">
        <v>22</v>
      </c>
      <c r="D22">
        <v>500</v>
      </c>
      <c r="E22">
        <f t="shared" si="1"/>
        <v>4.545454545454545E-11</v>
      </c>
      <c r="F22" s="89">
        <f t="shared" si="2"/>
        <v>0.9999996386511611</v>
      </c>
      <c r="G22" s="89">
        <f t="shared" si="3"/>
        <v>499.9998193255806</v>
      </c>
      <c r="H22">
        <f t="shared" si="4"/>
        <v>2.272726503132768E-08</v>
      </c>
    </row>
    <row r="23" spans="1:8" ht="12.75">
      <c r="A23" s="89">
        <f t="shared" si="0"/>
        <v>36000000000</v>
      </c>
      <c r="B23">
        <v>100</v>
      </c>
      <c r="C23">
        <v>23</v>
      </c>
      <c r="D23">
        <v>500</v>
      </c>
      <c r="E23">
        <f t="shared" si="1"/>
        <v>4.3478260869565216E-11</v>
      </c>
      <c r="F23" s="89">
        <f t="shared" si="2"/>
        <v>0.9999990835396488</v>
      </c>
      <c r="G23" s="89">
        <f t="shared" si="3"/>
        <v>499.9995417698244</v>
      </c>
      <c r="H23">
        <f t="shared" si="4"/>
        <v>2.1739110984320433E-08</v>
      </c>
    </row>
  </sheetData>
  <mergeCells count="1">
    <mergeCell ref="A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N172"/>
  <sheetViews>
    <sheetView workbookViewId="0" topLeftCell="A1">
      <selection activeCell="B17" sqref="B17"/>
    </sheetView>
  </sheetViews>
  <sheetFormatPr defaultColWidth="9.140625" defaultRowHeight="12.75"/>
  <cols>
    <col min="1" max="1" width="24.8515625" style="0" customWidth="1"/>
    <col min="2" max="2" width="18.57421875" style="0" customWidth="1"/>
    <col min="3" max="3" width="16.00390625" style="0" customWidth="1"/>
    <col min="4" max="4" width="21.00390625" style="0" customWidth="1"/>
    <col min="5" max="5" width="10.00390625" style="0" bestFit="1" customWidth="1"/>
  </cols>
  <sheetData>
    <row r="1" spans="1:6" ht="63.75" customHeight="1">
      <c r="A1" s="124" t="s">
        <v>162</v>
      </c>
      <c r="B1" s="125"/>
      <c r="C1" s="125"/>
      <c r="D1" s="125"/>
      <c r="E1" s="125"/>
      <c r="F1" s="126"/>
    </row>
    <row r="2" spans="1:2" ht="12.75">
      <c r="A2" t="s">
        <v>157</v>
      </c>
      <c r="B2" s="89">
        <v>5120000000000</v>
      </c>
    </row>
    <row r="3" spans="1:2" ht="12.75">
      <c r="A3" t="s">
        <v>167</v>
      </c>
      <c r="B3">
        <v>21</v>
      </c>
    </row>
    <row r="4" spans="1:2" ht="12.75">
      <c r="A4" t="s">
        <v>173</v>
      </c>
      <c r="B4">
        <v>14</v>
      </c>
    </row>
    <row r="5" spans="1:2" ht="12.75">
      <c r="A5" t="s">
        <v>174</v>
      </c>
      <c r="B5">
        <v>2</v>
      </c>
    </row>
    <row r="6" spans="1:4" ht="12.75">
      <c r="A6" s="8"/>
      <c r="B6" s="8"/>
      <c r="C6" s="8"/>
      <c r="D6" s="8"/>
    </row>
    <row r="7" spans="1:4" ht="12.75">
      <c r="A7" s="7"/>
      <c r="B7" s="7" t="s">
        <v>159</v>
      </c>
      <c r="C7" t="s">
        <v>160</v>
      </c>
      <c r="D7" t="s">
        <v>161</v>
      </c>
    </row>
    <row r="8" spans="1:4" ht="12.75">
      <c r="A8" s="86" t="s">
        <v>158</v>
      </c>
      <c r="B8" s="92">
        <v>0.1</v>
      </c>
      <c r="C8" s="92">
        <f>B8/60</f>
        <v>0.0016666666666666668</v>
      </c>
      <c r="D8" s="6">
        <f>B8/$B$11</f>
        <v>2E-06</v>
      </c>
    </row>
    <row r="9" spans="1:4" ht="12.75">
      <c r="A9" s="86" t="s">
        <v>163</v>
      </c>
      <c r="B9" s="92">
        <v>0</v>
      </c>
      <c r="C9" s="92">
        <f>B9/60</f>
        <v>0</v>
      </c>
      <c r="D9" s="6">
        <f>B9/$B$11</f>
        <v>0</v>
      </c>
    </row>
    <row r="10" spans="1:4" ht="12.75">
      <c r="A10" s="90" t="s">
        <v>164</v>
      </c>
      <c r="B10" s="93">
        <v>49999.9</v>
      </c>
      <c r="C10" s="93">
        <f>B10/60</f>
        <v>833.3316666666667</v>
      </c>
      <c r="D10" s="91">
        <f>B10/$B$11</f>
        <v>0.999998</v>
      </c>
    </row>
    <row r="11" spans="1:3" ht="12.75">
      <c r="A11" s="86" t="s">
        <v>165</v>
      </c>
      <c r="B11" s="89">
        <f>SUM(B8:B10)</f>
        <v>50000</v>
      </c>
      <c r="C11" s="89">
        <f>SUM(C8:C10)</f>
        <v>833.3333333333334</v>
      </c>
    </row>
    <row r="16" spans="1:2" ht="12.75">
      <c r="A16" t="s">
        <v>166</v>
      </c>
      <c r="B16" s="94">
        <v>2191</v>
      </c>
    </row>
    <row r="17" spans="1:2" ht="12.75">
      <c r="A17" t="s">
        <v>168</v>
      </c>
      <c r="B17" s="89">
        <v>50000</v>
      </c>
    </row>
    <row r="18" spans="1:2" ht="12.75">
      <c r="A18" t="s">
        <v>169</v>
      </c>
      <c r="B18" s="89">
        <v>10</v>
      </c>
    </row>
    <row r="21" ht="12.75">
      <c r="A21" t="s">
        <v>171</v>
      </c>
    </row>
    <row r="22" spans="1:6" ht="12.75">
      <c r="A22" t="s">
        <v>170</v>
      </c>
      <c r="B22" t="s">
        <v>172</v>
      </c>
      <c r="D22" t="s">
        <v>175</v>
      </c>
      <c r="E22" s="95">
        <v>666666666</v>
      </c>
      <c r="F22">
        <f>SQRT(2*E23/(E22/((10^9)*60)))</f>
        <v>30.000000015</v>
      </c>
    </row>
    <row r="23" spans="1:14" ht="12.75">
      <c r="A23">
        <v>500000</v>
      </c>
      <c r="B23">
        <v>0.9838000000000001</v>
      </c>
      <c r="D23" t="s">
        <v>176</v>
      </c>
      <c r="E23">
        <v>5</v>
      </c>
      <c r="G23" s="105" t="s">
        <v>180</v>
      </c>
      <c r="H23" s="105"/>
      <c r="I23" s="105"/>
      <c r="J23" s="105"/>
      <c r="K23" s="105"/>
      <c r="L23" s="105"/>
      <c r="M23" s="105"/>
      <c r="N23" s="105"/>
    </row>
    <row r="24" spans="1:14" ht="12.75">
      <c r="A24">
        <v>1000000</v>
      </c>
      <c r="B24">
        <v>0.9824916</v>
      </c>
      <c r="D24" t="s">
        <v>177</v>
      </c>
      <c r="E24">
        <v>1</v>
      </c>
      <c r="G24" s="105"/>
      <c r="H24" s="105"/>
      <c r="I24" s="105"/>
      <c r="J24" s="105"/>
      <c r="K24" s="105"/>
      <c r="L24" s="105"/>
      <c r="M24" s="105"/>
      <c r="N24" s="105"/>
    </row>
    <row r="25" spans="1:7" ht="12.75">
      <c r="A25">
        <v>1500000</v>
      </c>
      <c r="B25">
        <v>0.9838000000000001</v>
      </c>
      <c r="G25" t="s">
        <v>181</v>
      </c>
    </row>
    <row r="26" spans="1:5" ht="12.75">
      <c r="A26">
        <v>2000000</v>
      </c>
      <c r="B26">
        <v>0.9838000000000001</v>
      </c>
      <c r="D26" t="s">
        <v>178</v>
      </c>
      <c r="E26" t="s">
        <v>179</v>
      </c>
    </row>
    <row r="27" spans="1:5" ht="12.75">
      <c r="A27">
        <v>2500000</v>
      </c>
      <c r="B27">
        <v>0.9834327999999999</v>
      </c>
      <c r="D27">
        <v>5</v>
      </c>
      <c r="E27">
        <v>0.46765093333333335</v>
      </c>
    </row>
    <row r="28" spans="1:5" ht="12.75">
      <c r="A28">
        <v>3000000</v>
      </c>
      <c r="B28">
        <v>0.9838000000000001</v>
      </c>
      <c r="D28">
        <v>6</v>
      </c>
      <c r="E28">
        <v>0.5075389333333333</v>
      </c>
    </row>
    <row r="29" spans="1:5" ht="12.75">
      <c r="A29">
        <v>3500000</v>
      </c>
      <c r="B29">
        <v>0.9785435999999998</v>
      </c>
      <c r="D29">
        <v>7</v>
      </c>
      <c r="E29">
        <v>0.5393328000000001</v>
      </c>
    </row>
    <row r="30" spans="1:5" ht="12.75">
      <c r="A30">
        <v>4000000</v>
      </c>
      <c r="B30">
        <v>0.9786436000000001</v>
      </c>
      <c r="D30">
        <v>8</v>
      </c>
      <c r="E30">
        <v>0.5657677333333333</v>
      </c>
    </row>
    <row r="31" spans="1:5" ht="12.75">
      <c r="A31">
        <v>4500000</v>
      </c>
      <c r="B31">
        <v>0.9788612000000001</v>
      </c>
      <c r="D31">
        <v>9</v>
      </c>
      <c r="E31">
        <v>0.5879093333333334</v>
      </c>
    </row>
    <row r="32" spans="1:5" ht="12.75">
      <c r="A32">
        <v>5000000</v>
      </c>
      <c r="B32">
        <v>0.9823360000000001</v>
      </c>
      <c r="D32">
        <v>10</v>
      </c>
      <c r="E32">
        <v>0.6062034666666667</v>
      </c>
    </row>
    <row r="33" spans="1:5" ht="12.75">
      <c r="A33">
        <v>5500000</v>
      </c>
      <c r="B33">
        <v>0.9809184</v>
      </c>
      <c r="D33">
        <v>11</v>
      </c>
      <c r="E33">
        <v>0.6211047999999999</v>
      </c>
    </row>
    <row r="34" spans="1:5" ht="12.75">
      <c r="A34">
        <v>6000000</v>
      </c>
      <c r="B34">
        <v>0.9814232</v>
      </c>
      <c r="D34">
        <v>12</v>
      </c>
      <c r="E34">
        <v>0.6344549333333334</v>
      </c>
    </row>
    <row r="35" spans="1:5" ht="12.75">
      <c r="A35">
        <v>6500000</v>
      </c>
      <c r="B35">
        <v>0.9823575999999999</v>
      </c>
      <c r="D35">
        <v>13</v>
      </c>
      <c r="E35">
        <v>0.6450226666666666</v>
      </c>
    </row>
    <row r="36" spans="1:5" ht="12.75">
      <c r="A36">
        <v>7000000</v>
      </c>
      <c r="B36">
        <v>0.9818676</v>
      </c>
      <c r="D36">
        <v>14</v>
      </c>
      <c r="E36">
        <v>0.6550981333333333</v>
      </c>
    </row>
    <row r="37" spans="1:5" ht="12.75">
      <c r="A37">
        <v>7500000</v>
      </c>
      <c r="B37">
        <v>0.9825775999999999</v>
      </c>
      <c r="D37">
        <v>15</v>
      </c>
      <c r="E37">
        <v>0.6622370666666666</v>
      </c>
    </row>
    <row r="38" spans="1:5" ht="12.75">
      <c r="A38">
        <v>8000000</v>
      </c>
      <c r="B38">
        <v>0.9838000000000001</v>
      </c>
      <c r="D38">
        <v>16</v>
      </c>
      <c r="E38">
        <v>0.6692653333333333</v>
      </c>
    </row>
    <row r="39" spans="1:5" ht="12.75">
      <c r="A39">
        <v>8500000</v>
      </c>
      <c r="B39">
        <v>0.9791831999999999</v>
      </c>
      <c r="D39">
        <v>17</v>
      </c>
      <c r="E39">
        <v>0.6748597333333334</v>
      </c>
    </row>
    <row r="40" spans="1:5" ht="12.75">
      <c r="A40">
        <v>9000000</v>
      </c>
      <c r="B40">
        <v>0.9759144</v>
      </c>
      <c r="D40">
        <v>18</v>
      </c>
      <c r="E40">
        <v>0.6803301333333334</v>
      </c>
    </row>
    <row r="41" spans="1:5" ht="12.75">
      <c r="A41">
        <v>9500000</v>
      </c>
      <c r="B41">
        <v>0.9834316000000001</v>
      </c>
      <c r="D41">
        <v>19</v>
      </c>
      <c r="E41">
        <v>0.6827642666666666</v>
      </c>
    </row>
    <row r="42" spans="1:5" ht="12.75">
      <c r="A42">
        <v>10000000</v>
      </c>
      <c r="B42">
        <v>0.9756012000000001</v>
      </c>
      <c r="D42">
        <v>20</v>
      </c>
      <c r="E42">
        <v>0.6864488000000002</v>
      </c>
    </row>
    <row r="43" spans="1:5" ht="12.75">
      <c r="A43">
        <v>10500000</v>
      </c>
      <c r="B43">
        <v>0.9750232000000001</v>
      </c>
      <c r="D43">
        <v>21</v>
      </c>
      <c r="E43">
        <v>0.6881421333333334</v>
      </c>
    </row>
    <row r="44" spans="1:5" ht="12.75">
      <c r="A44">
        <v>11000000</v>
      </c>
      <c r="B44">
        <v>0.9730516</v>
      </c>
      <c r="D44">
        <v>22</v>
      </c>
      <c r="E44">
        <v>0.6911149333333333</v>
      </c>
    </row>
    <row r="45" spans="1:5" ht="12.75">
      <c r="A45">
        <v>11500000</v>
      </c>
      <c r="B45">
        <v>0.9762432000000001</v>
      </c>
      <c r="D45">
        <v>23</v>
      </c>
      <c r="E45">
        <v>0.6911506666666666</v>
      </c>
    </row>
    <row r="46" spans="1:5" ht="12.75">
      <c r="A46">
        <v>12000000</v>
      </c>
      <c r="B46">
        <v>0.9756596000000002</v>
      </c>
      <c r="D46">
        <v>24</v>
      </c>
      <c r="E46">
        <v>0.6916696000000001</v>
      </c>
    </row>
    <row r="47" spans="1:5" ht="12.75">
      <c r="A47">
        <v>12500000</v>
      </c>
      <c r="B47">
        <v>0.9768880000000001</v>
      </c>
      <c r="D47">
        <v>25</v>
      </c>
      <c r="E47">
        <v>0.6928623999999999</v>
      </c>
    </row>
    <row r="48" spans="1:5" ht="12.75">
      <c r="A48">
        <v>13000000</v>
      </c>
      <c r="B48">
        <v>0.9751863999999999</v>
      </c>
      <c r="D48">
        <v>26</v>
      </c>
      <c r="E48">
        <v>0.6927826666666667</v>
      </c>
    </row>
    <row r="49" spans="1:5" ht="12.75">
      <c r="A49">
        <v>13500000</v>
      </c>
      <c r="B49">
        <v>0.9665636</v>
      </c>
      <c r="D49">
        <v>27</v>
      </c>
      <c r="E49">
        <v>0.6932957333333333</v>
      </c>
    </row>
    <row r="50" spans="1:5" ht="12.75">
      <c r="A50">
        <v>14000000</v>
      </c>
      <c r="B50">
        <v>0.9794139999999999</v>
      </c>
      <c r="D50">
        <v>28</v>
      </c>
      <c r="E50">
        <v>0.6929216</v>
      </c>
    </row>
    <row r="51" spans="1:5" ht="12.75">
      <c r="A51">
        <v>14500000</v>
      </c>
      <c r="B51">
        <v>0.9795524</v>
      </c>
      <c r="D51">
        <v>29</v>
      </c>
      <c r="E51">
        <v>0.6935424</v>
      </c>
    </row>
    <row r="52" spans="1:5" ht="12.75">
      <c r="A52">
        <v>15000000</v>
      </c>
      <c r="B52">
        <v>0.973926</v>
      </c>
      <c r="D52">
        <v>30</v>
      </c>
      <c r="E52">
        <v>0.6933138666666668</v>
      </c>
    </row>
    <row r="53" spans="1:5" ht="12.75">
      <c r="A53">
        <v>15500000</v>
      </c>
      <c r="B53">
        <v>0.9690908</v>
      </c>
      <c r="D53">
        <v>31</v>
      </c>
      <c r="E53">
        <v>0.6927282666666666</v>
      </c>
    </row>
    <row r="54" spans="1:5" ht="12.75">
      <c r="A54">
        <v>16000000</v>
      </c>
      <c r="B54">
        <v>0.97873</v>
      </c>
      <c r="D54">
        <v>32</v>
      </c>
      <c r="E54">
        <v>0.6912543999999999</v>
      </c>
    </row>
    <row r="55" spans="1:5" ht="12.75">
      <c r="A55">
        <v>16500000</v>
      </c>
      <c r="B55">
        <v>0.9695136</v>
      </c>
      <c r="D55">
        <v>33</v>
      </c>
      <c r="E55">
        <v>0.6904610666666666</v>
      </c>
    </row>
    <row r="56" spans="1:5" ht="12.75">
      <c r="A56">
        <v>17000000</v>
      </c>
      <c r="B56">
        <v>0.9741788</v>
      </c>
      <c r="D56">
        <v>34</v>
      </c>
      <c r="E56">
        <v>0.6889333333333333</v>
      </c>
    </row>
    <row r="57" spans="1:5" ht="12.75">
      <c r="A57">
        <v>17500000</v>
      </c>
      <c r="B57">
        <v>0.976356</v>
      </c>
      <c r="D57">
        <v>35</v>
      </c>
      <c r="E57">
        <v>0.6864138666666667</v>
      </c>
    </row>
    <row r="58" spans="1:5" ht="12.75">
      <c r="A58">
        <v>18000000</v>
      </c>
      <c r="B58">
        <v>0.9768412</v>
      </c>
      <c r="D58">
        <v>36</v>
      </c>
      <c r="E58">
        <v>0.6846456000000001</v>
      </c>
    </row>
    <row r="59" spans="1:5" ht="12.75">
      <c r="A59">
        <v>18500000</v>
      </c>
      <c r="B59">
        <v>0.9734111999999999</v>
      </c>
      <c r="D59">
        <v>37</v>
      </c>
      <c r="E59">
        <v>0.6830272</v>
      </c>
    </row>
    <row r="60" spans="1:5" ht="12.75">
      <c r="A60">
        <v>19000000</v>
      </c>
      <c r="B60">
        <v>0.9737968</v>
      </c>
      <c r="D60">
        <v>38</v>
      </c>
      <c r="E60">
        <v>0.6809890666666668</v>
      </c>
    </row>
    <row r="61" spans="1:5" ht="12.75">
      <c r="A61">
        <v>19500000</v>
      </c>
      <c r="B61">
        <v>0.9752700000000001</v>
      </c>
      <c r="D61">
        <v>39</v>
      </c>
      <c r="E61">
        <v>0.6790890666666666</v>
      </c>
    </row>
    <row r="62" spans="1:5" ht="12.75">
      <c r="A62">
        <v>20000000</v>
      </c>
      <c r="B62">
        <v>0.9798144000000001</v>
      </c>
      <c r="D62">
        <v>40</v>
      </c>
      <c r="E62">
        <v>0.6771416000000001</v>
      </c>
    </row>
    <row r="63" spans="1:5" ht="12.75">
      <c r="A63">
        <v>20500000</v>
      </c>
      <c r="B63">
        <v>0.9764684000000001</v>
      </c>
      <c r="D63">
        <v>41</v>
      </c>
      <c r="E63">
        <v>0.6745592000000001</v>
      </c>
    </row>
    <row r="64" spans="1:5" ht="12.75">
      <c r="A64">
        <v>21000000</v>
      </c>
      <c r="B64">
        <v>0.9762536</v>
      </c>
      <c r="D64">
        <v>42</v>
      </c>
      <c r="E64">
        <v>0.6721032000000001</v>
      </c>
    </row>
    <row r="65" spans="1:5" ht="12.75">
      <c r="A65">
        <v>21500000</v>
      </c>
      <c r="B65">
        <v>0.9673172000000001</v>
      </c>
      <c r="D65">
        <v>43</v>
      </c>
      <c r="E65">
        <v>0.6678330666666666</v>
      </c>
    </row>
    <row r="66" spans="1:5" ht="12.75">
      <c r="A66">
        <v>22000000</v>
      </c>
      <c r="B66">
        <v>0.9784684</v>
      </c>
      <c r="D66">
        <v>44</v>
      </c>
      <c r="E66">
        <v>0.6666584</v>
      </c>
    </row>
    <row r="67" spans="1:5" ht="12.75">
      <c r="A67">
        <v>22500000</v>
      </c>
      <c r="B67">
        <v>0.9742292000000001</v>
      </c>
      <c r="D67">
        <v>45</v>
      </c>
      <c r="E67">
        <v>0.6656986666666665</v>
      </c>
    </row>
    <row r="68" spans="1:5" ht="12.75">
      <c r="A68">
        <v>23000000</v>
      </c>
      <c r="B68">
        <v>0.9757171999999998</v>
      </c>
      <c r="D68">
        <v>46</v>
      </c>
      <c r="E68">
        <v>0.6630874666666667</v>
      </c>
    </row>
    <row r="69" spans="1:5" ht="12.75">
      <c r="A69">
        <v>23500000</v>
      </c>
      <c r="B69">
        <v>0.9720976</v>
      </c>
      <c r="D69">
        <v>47</v>
      </c>
      <c r="E69">
        <v>0.6597165333333334</v>
      </c>
    </row>
    <row r="70" spans="1:5" ht="12.75">
      <c r="A70">
        <v>24000000</v>
      </c>
      <c r="B70">
        <v>0.9709616000000001</v>
      </c>
      <c r="D70">
        <v>48</v>
      </c>
      <c r="E70">
        <v>0.6568128000000001</v>
      </c>
    </row>
    <row r="71" spans="1:5" ht="12.75">
      <c r="A71">
        <v>24500000</v>
      </c>
      <c r="B71">
        <v>0.9746092000000001</v>
      </c>
      <c r="D71">
        <v>49</v>
      </c>
      <c r="E71">
        <v>0.6529458666666667</v>
      </c>
    </row>
    <row r="72" spans="1:5" ht="12.75">
      <c r="A72">
        <v>25000000</v>
      </c>
      <c r="B72">
        <v>0.9701276</v>
      </c>
      <c r="D72">
        <v>50</v>
      </c>
      <c r="E72">
        <v>0.6501250666666666</v>
      </c>
    </row>
    <row r="73" spans="1:5" ht="12.75">
      <c r="A73">
        <v>5000000</v>
      </c>
      <c r="B73">
        <v>0.9799152</v>
      </c>
      <c r="D73">
        <v>51</v>
      </c>
      <c r="E73">
        <v>0.6469429333333333</v>
      </c>
    </row>
    <row r="74" spans="1:5" ht="12.75">
      <c r="A74">
        <v>10000000</v>
      </c>
      <c r="B74">
        <v>0.9789856</v>
      </c>
      <c r="D74">
        <v>52</v>
      </c>
      <c r="E74">
        <v>0.6447864</v>
      </c>
    </row>
    <row r="75" spans="1:5" ht="12.75">
      <c r="A75">
        <v>15000000</v>
      </c>
      <c r="B75">
        <v>0.9716428</v>
      </c>
      <c r="D75">
        <v>53</v>
      </c>
      <c r="E75">
        <v>0.6410967999999999</v>
      </c>
    </row>
    <row r="76" spans="1:5" ht="12.75">
      <c r="A76">
        <v>20000000</v>
      </c>
      <c r="B76">
        <v>0.9728756000000001</v>
      </c>
      <c r="D76">
        <v>54</v>
      </c>
      <c r="E76">
        <v>0.6390898666666665</v>
      </c>
    </row>
    <row r="77" spans="1:5" ht="12.75">
      <c r="A77">
        <v>25000000</v>
      </c>
      <c r="B77">
        <v>0.9632935999999999</v>
      </c>
      <c r="D77">
        <v>55</v>
      </c>
      <c r="E77">
        <v>0.6344856</v>
      </c>
    </row>
    <row r="78" spans="1:5" ht="12.75">
      <c r="A78">
        <v>30000000</v>
      </c>
      <c r="B78">
        <v>0.9768964</v>
      </c>
      <c r="D78">
        <v>56</v>
      </c>
      <c r="E78">
        <v>0.6301559999999999</v>
      </c>
    </row>
    <row r="79" spans="1:5" ht="12.75">
      <c r="A79">
        <v>35000000</v>
      </c>
      <c r="B79">
        <v>0.9721755999999999</v>
      </c>
      <c r="D79">
        <v>57</v>
      </c>
      <c r="E79">
        <v>0.6262389333333332</v>
      </c>
    </row>
    <row r="80" spans="1:5" ht="12.75">
      <c r="A80">
        <v>40000000</v>
      </c>
      <c r="B80">
        <v>0.9678263999999999</v>
      </c>
      <c r="D80">
        <v>58</v>
      </c>
      <c r="E80">
        <v>0.6245941333333334</v>
      </c>
    </row>
    <row r="81" spans="1:5" ht="12.75">
      <c r="A81">
        <v>45000000</v>
      </c>
      <c r="B81">
        <v>0.956706</v>
      </c>
      <c r="D81">
        <v>59</v>
      </c>
      <c r="E81">
        <v>0.6220965333333333</v>
      </c>
    </row>
    <row r="82" spans="1:5" ht="12.75">
      <c r="A82">
        <v>50000000</v>
      </c>
      <c r="B82">
        <v>0.9568011999999999</v>
      </c>
      <c r="D82">
        <v>60</v>
      </c>
      <c r="E82">
        <v>0.6188008000000002</v>
      </c>
    </row>
    <row r="83" spans="1:5" ht="12.75">
      <c r="A83">
        <v>55000000</v>
      </c>
      <c r="B83">
        <v>0.9492191999999999</v>
      </c>
      <c r="D83">
        <v>61</v>
      </c>
      <c r="E83">
        <v>0.6180352</v>
      </c>
    </row>
    <row r="84" spans="1:5" ht="12.75">
      <c r="A84">
        <v>60000000</v>
      </c>
      <c r="B84">
        <v>0.951384</v>
      </c>
      <c r="D84">
        <v>62</v>
      </c>
      <c r="E84">
        <v>0.6173997333333333</v>
      </c>
    </row>
    <row r="85" spans="1:5" ht="12.75">
      <c r="A85">
        <v>65000000</v>
      </c>
      <c r="B85">
        <v>0.9354264000000001</v>
      </c>
      <c r="D85">
        <v>63</v>
      </c>
      <c r="E85">
        <v>0.6119397333333333</v>
      </c>
    </row>
    <row r="86" spans="1:5" ht="12.75">
      <c r="A86">
        <v>70000000</v>
      </c>
      <c r="B86">
        <v>0.9508167999999999</v>
      </c>
      <c r="D86">
        <v>64</v>
      </c>
      <c r="E86">
        <v>0.6080653333333333</v>
      </c>
    </row>
    <row r="87" spans="1:5" ht="12.75">
      <c r="A87">
        <v>75000000</v>
      </c>
      <c r="B87">
        <v>0.9443532000000001</v>
      </c>
      <c r="D87">
        <v>65</v>
      </c>
      <c r="E87">
        <v>0.6049336000000001</v>
      </c>
    </row>
    <row r="88" spans="1:2" ht="12.75">
      <c r="A88">
        <v>80000000</v>
      </c>
      <c r="B88">
        <v>0.9477004000000001</v>
      </c>
    </row>
    <row r="89" spans="1:2" ht="12.75">
      <c r="A89">
        <v>85000000</v>
      </c>
      <c r="B89">
        <v>0.9317591999999999</v>
      </c>
    </row>
    <row r="90" spans="1:2" ht="12.75">
      <c r="A90">
        <v>90000000</v>
      </c>
      <c r="B90">
        <v>0.9505508</v>
      </c>
    </row>
    <row r="91" spans="1:2" ht="12.75">
      <c r="A91">
        <v>95000000</v>
      </c>
      <c r="B91">
        <v>0.9315532</v>
      </c>
    </row>
    <row r="92" spans="1:2" ht="12.75">
      <c r="A92">
        <v>100000000</v>
      </c>
      <c r="B92">
        <v>0.9299888000000001</v>
      </c>
    </row>
    <row r="93" spans="1:2" ht="12.75">
      <c r="A93">
        <v>105000000</v>
      </c>
      <c r="B93">
        <v>0.9183804</v>
      </c>
    </row>
    <row r="94" spans="1:2" ht="12.75">
      <c r="A94">
        <v>110000000</v>
      </c>
      <c r="B94">
        <v>0.9236748</v>
      </c>
    </row>
    <row r="95" spans="1:2" ht="12.75">
      <c r="A95">
        <v>115000000</v>
      </c>
      <c r="B95">
        <v>0.9279868</v>
      </c>
    </row>
    <row r="96" spans="1:2" ht="12.75">
      <c r="A96">
        <v>120000000</v>
      </c>
      <c r="B96">
        <v>0.8985372</v>
      </c>
    </row>
    <row r="97" spans="1:2" ht="12.75">
      <c r="A97">
        <v>125000000</v>
      </c>
      <c r="B97">
        <v>0.9195871999999999</v>
      </c>
    </row>
    <row r="98" spans="1:2" ht="12.75">
      <c r="A98">
        <v>130000000</v>
      </c>
      <c r="B98">
        <v>0.9080936</v>
      </c>
    </row>
    <row r="99" spans="1:2" ht="12.75">
      <c r="A99">
        <v>135000000</v>
      </c>
      <c r="B99">
        <v>0.9210888</v>
      </c>
    </row>
    <row r="100" spans="1:2" ht="12.75">
      <c r="A100">
        <v>140000000</v>
      </c>
      <c r="B100">
        <v>0.9174096</v>
      </c>
    </row>
    <row r="101" spans="1:2" ht="12.75">
      <c r="A101">
        <v>145000000</v>
      </c>
      <c r="B101">
        <v>0.9114867999999999</v>
      </c>
    </row>
    <row r="102" spans="1:2" ht="12.75">
      <c r="A102">
        <v>150000000</v>
      </c>
      <c r="B102">
        <v>0.9086684</v>
      </c>
    </row>
    <row r="103" spans="1:2" ht="12.75">
      <c r="A103">
        <v>155000000</v>
      </c>
      <c r="B103">
        <v>0.9042239999999999</v>
      </c>
    </row>
    <row r="104" spans="1:2" ht="12.75">
      <c r="A104">
        <v>160000000</v>
      </c>
      <c r="B104">
        <v>0.9122923999999999</v>
      </c>
    </row>
    <row r="105" spans="1:2" ht="12.75">
      <c r="A105">
        <v>165000000</v>
      </c>
      <c r="B105">
        <v>0.9200356000000001</v>
      </c>
    </row>
    <row r="106" spans="1:2" ht="12.75">
      <c r="A106">
        <v>170000000</v>
      </c>
      <c r="B106">
        <v>0.8779712</v>
      </c>
    </row>
    <row r="107" spans="1:2" ht="12.75">
      <c r="A107">
        <v>175000000</v>
      </c>
      <c r="B107">
        <v>0.9145524</v>
      </c>
    </row>
    <row r="108" spans="1:2" ht="12.75">
      <c r="A108">
        <v>180000000</v>
      </c>
      <c r="B108">
        <v>0.9017812</v>
      </c>
    </row>
    <row r="109" spans="1:2" ht="12.75">
      <c r="A109">
        <v>185000000</v>
      </c>
      <c r="B109">
        <v>0.883278</v>
      </c>
    </row>
    <row r="110" spans="1:2" ht="12.75">
      <c r="A110">
        <v>190000000</v>
      </c>
      <c r="B110">
        <v>0.8912368</v>
      </c>
    </row>
    <row r="111" spans="1:2" ht="12.75">
      <c r="A111">
        <v>195000000</v>
      </c>
      <c r="B111">
        <v>0.9039252000000001</v>
      </c>
    </row>
    <row r="112" spans="1:2" ht="12.75">
      <c r="A112">
        <v>200000000</v>
      </c>
      <c r="B112">
        <v>0.8734135999999999</v>
      </c>
    </row>
    <row r="113" spans="1:2" ht="12.75">
      <c r="A113">
        <v>205000000</v>
      </c>
      <c r="B113">
        <v>0.8624996000000001</v>
      </c>
    </row>
    <row r="114" spans="1:2" ht="12.75">
      <c r="A114">
        <v>210000000</v>
      </c>
      <c r="B114">
        <v>0.870544</v>
      </c>
    </row>
    <row r="115" spans="1:2" ht="12.75">
      <c r="A115">
        <v>215000000</v>
      </c>
      <c r="B115">
        <v>0.8804820000000001</v>
      </c>
    </row>
    <row r="116" spans="1:2" ht="12.75">
      <c r="A116">
        <v>220000000</v>
      </c>
      <c r="B116">
        <v>0.8753451999999999</v>
      </c>
    </row>
    <row r="117" spans="1:2" ht="12.75">
      <c r="A117">
        <v>225000000</v>
      </c>
      <c r="B117">
        <v>0.877726</v>
      </c>
    </row>
    <row r="118" spans="1:2" ht="12.75">
      <c r="A118">
        <v>230000000</v>
      </c>
      <c r="B118">
        <v>0.8657079999999999</v>
      </c>
    </row>
    <row r="119" spans="1:2" ht="12.75">
      <c r="A119">
        <v>235000000</v>
      </c>
      <c r="B119">
        <v>0.8437415999999999</v>
      </c>
    </row>
    <row r="120" spans="1:2" ht="12.75">
      <c r="A120">
        <v>240000000</v>
      </c>
      <c r="B120">
        <v>0.8693524</v>
      </c>
    </row>
    <row r="121" spans="1:2" ht="12.75">
      <c r="A121">
        <v>245000000</v>
      </c>
      <c r="B121">
        <v>0.8690696000000001</v>
      </c>
    </row>
    <row r="122" spans="1:2" ht="12.75">
      <c r="A122">
        <v>250000000</v>
      </c>
      <c r="B122">
        <v>0.8550207999999999</v>
      </c>
    </row>
    <row r="123" spans="1:2" ht="12.75">
      <c r="A123">
        <v>50000000</v>
      </c>
      <c r="B123">
        <v>0.9626268</v>
      </c>
    </row>
    <row r="124" spans="1:2" ht="12.75">
      <c r="A124">
        <v>100000000</v>
      </c>
      <c r="B124">
        <v>0.9275211999999999</v>
      </c>
    </row>
    <row r="125" spans="1:2" ht="12.75">
      <c r="A125">
        <v>150000000</v>
      </c>
      <c r="B125">
        <v>0.9192748</v>
      </c>
    </row>
    <row r="126" spans="1:2" ht="12.75">
      <c r="A126">
        <v>200000000</v>
      </c>
      <c r="B126">
        <v>0.8484252000000001</v>
      </c>
    </row>
    <row r="127" spans="1:2" ht="12.75">
      <c r="A127">
        <v>250000000</v>
      </c>
      <c r="B127">
        <v>0.858414</v>
      </c>
    </row>
    <row r="128" spans="1:2" ht="12.75">
      <c r="A128">
        <v>300000000</v>
      </c>
      <c r="B128">
        <v>0.8561732</v>
      </c>
    </row>
    <row r="129" spans="1:2" ht="12.75">
      <c r="A129">
        <v>350000000</v>
      </c>
      <c r="B129">
        <v>0.8087776</v>
      </c>
    </row>
    <row r="130" spans="1:2" ht="12.75">
      <c r="A130">
        <v>400000000</v>
      </c>
      <c r="B130">
        <v>0.7878556</v>
      </c>
    </row>
    <row r="131" spans="1:2" ht="12.75">
      <c r="A131">
        <v>450000000</v>
      </c>
      <c r="B131">
        <v>0.7762772</v>
      </c>
    </row>
    <row r="132" spans="1:2" ht="12.75">
      <c r="A132">
        <v>500000000</v>
      </c>
      <c r="B132">
        <v>0.7449883999999999</v>
      </c>
    </row>
    <row r="133" spans="1:2" ht="12.75">
      <c r="A133">
        <v>550000000</v>
      </c>
      <c r="B133">
        <v>0.7405915999999999</v>
      </c>
    </row>
    <row r="134" spans="1:2" ht="12.75">
      <c r="A134">
        <v>600000000</v>
      </c>
      <c r="B134">
        <v>0.7115851999999999</v>
      </c>
    </row>
    <row r="135" spans="1:2" ht="12.75">
      <c r="A135">
        <v>650000000</v>
      </c>
      <c r="B135">
        <v>0.6824868000000001</v>
      </c>
    </row>
    <row r="136" spans="1:2" ht="12.75">
      <c r="A136">
        <v>700000000</v>
      </c>
      <c r="B136">
        <v>0.675258</v>
      </c>
    </row>
    <row r="137" spans="1:2" ht="12.75">
      <c r="A137">
        <v>750000000</v>
      </c>
      <c r="B137">
        <v>0.6432532</v>
      </c>
    </row>
    <row r="138" spans="1:2" ht="12.75">
      <c r="A138">
        <v>800000000</v>
      </c>
      <c r="B138">
        <v>0.6494260000000001</v>
      </c>
    </row>
    <row r="139" spans="1:2" ht="12.75">
      <c r="A139">
        <v>850000000</v>
      </c>
      <c r="B139">
        <v>0.6103976</v>
      </c>
    </row>
    <row r="140" spans="1:2" ht="12.75">
      <c r="A140">
        <v>900000000</v>
      </c>
      <c r="B140">
        <v>0.6287875999999999</v>
      </c>
    </row>
    <row r="141" spans="1:2" ht="12.75">
      <c r="A141">
        <v>950000000</v>
      </c>
      <c r="B141">
        <v>0.5441224</v>
      </c>
    </row>
    <row r="142" spans="1:2" ht="12.75">
      <c r="A142">
        <v>1000000000</v>
      </c>
      <c r="B142">
        <v>0.5727928</v>
      </c>
    </row>
    <row r="143" spans="1:2" ht="12.75">
      <c r="A143">
        <v>1050000000</v>
      </c>
      <c r="B143">
        <v>0.5245095999999999</v>
      </c>
    </row>
    <row r="144" spans="1:2" ht="12.75">
      <c r="A144">
        <v>1100000000</v>
      </c>
      <c r="B144">
        <v>0.555662</v>
      </c>
    </row>
    <row r="145" spans="1:2" ht="12.75">
      <c r="A145">
        <v>1150000000</v>
      </c>
      <c r="B145">
        <v>0.54062</v>
      </c>
    </row>
    <row r="146" spans="1:2" ht="12.75">
      <c r="A146">
        <v>1200000000</v>
      </c>
      <c r="B146">
        <v>0.47629600000000005</v>
      </c>
    </row>
    <row r="147" spans="1:2" ht="12.75">
      <c r="A147">
        <v>1250000000</v>
      </c>
      <c r="B147">
        <v>0.4809672000000001</v>
      </c>
    </row>
    <row r="148" spans="1:2" ht="12.75">
      <c r="A148">
        <v>1300000000</v>
      </c>
      <c r="B148">
        <v>0.48713880000000004</v>
      </c>
    </row>
    <row r="149" spans="1:2" ht="12.75">
      <c r="A149">
        <v>1350000000</v>
      </c>
      <c r="B149">
        <v>0.46205280000000004</v>
      </c>
    </row>
    <row r="150" spans="1:2" ht="12.75">
      <c r="A150">
        <v>1400000000</v>
      </c>
      <c r="B150">
        <v>0.45180040000000005</v>
      </c>
    </row>
    <row r="151" spans="1:2" ht="12.75">
      <c r="A151">
        <v>1450000000</v>
      </c>
      <c r="B151">
        <v>0.4247592</v>
      </c>
    </row>
    <row r="152" spans="1:2" ht="12.75">
      <c r="A152">
        <v>1500000000</v>
      </c>
      <c r="B152">
        <v>0.41772200000000004</v>
      </c>
    </row>
    <row r="153" spans="1:2" ht="12.75">
      <c r="A153">
        <v>1550000000</v>
      </c>
      <c r="B153">
        <v>0.4288624</v>
      </c>
    </row>
    <row r="154" spans="1:2" ht="12.75">
      <c r="A154">
        <v>1600000000</v>
      </c>
      <c r="B154">
        <v>0.386196</v>
      </c>
    </row>
    <row r="155" spans="1:2" ht="12.75">
      <c r="A155">
        <v>1650000000</v>
      </c>
      <c r="B155">
        <v>0.37938320000000003</v>
      </c>
    </row>
    <row r="156" spans="1:2" ht="12.75">
      <c r="A156">
        <v>1700000000</v>
      </c>
      <c r="B156">
        <v>0.372492</v>
      </c>
    </row>
    <row r="157" spans="1:2" ht="12.75">
      <c r="A157">
        <v>1750000000</v>
      </c>
      <c r="B157">
        <v>0.36029239999999996</v>
      </c>
    </row>
    <row r="158" spans="1:2" ht="12.75">
      <c r="A158">
        <v>1800000000</v>
      </c>
      <c r="B158">
        <v>0.3451744</v>
      </c>
    </row>
    <row r="159" spans="1:2" ht="12.75">
      <c r="A159">
        <v>1850000000</v>
      </c>
      <c r="B159">
        <v>0.3389008</v>
      </c>
    </row>
    <row r="160" spans="1:2" ht="12.75">
      <c r="A160">
        <v>1900000000</v>
      </c>
      <c r="B160">
        <v>0.315948</v>
      </c>
    </row>
    <row r="161" spans="1:2" ht="12.75">
      <c r="A161">
        <v>1950000000</v>
      </c>
      <c r="B161">
        <v>0.2810556</v>
      </c>
    </row>
    <row r="162" spans="1:2" ht="12.75">
      <c r="A162">
        <v>2000000000</v>
      </c>
      <c r="B162">
        <v>0.28792439999999997</v>
      </c>
    </row>
    <row r="163" spans="1:2" ht="12.75">
      <c r="A163">
        <v>2050000000</v>
      </c>
      <c r="B163">
        <v>0.3039184</v>
      </c>
    </row>
    <row r="164" spans="1:2" ht="12.75">
      <c r="A164">
        <v>2100000000</v>
      </c>
      <c r="B164">
        <v>0.25778840000000003</v>
      </c>
    </row>
    <row r="165" spans="1:2" ht="12.75">
      <c r="A165">
        <v>2150000000</v>
      </c>
      <c r="B165">
        <v>0.28795160000000003</v>
      </c>
    </row>
    <row r="166" spans="1:2" ht="12.75">
      <c r="A166">
        <v>2200000000</v>
      </c>
      <c r="B166">
        <v>0.2803888</v>
      </c>
    </row>
    <row r="167" spans="1:2" ht="12.75">
      <c r="A167">
        <v>2250000000</v>
      </c>
      <c r="B167">
        <v>0.2648076</v>
      </c>
    </row>
    <row r="168" spans="1:2" ht="12.75">
      <c r="A168">
        <v>2300000000</v>
      </c>
      <c r="B168">
        <v>0.24394960000000004</v>
      </c>
    </row>
    <row r="169" spans="1:2" ht="12.75">
      <c r="A169">
        <v>2350000000</v>
      </c>
      <c r="B169">
        <v>0.2355004</v>
      </c>
    </row>
    <row r="170" spans="1:2" ht="12.75">
      <c r="A170">
        <v>2400000000</v>
      </c>
      <c r="B170">
        <v>0.21759039999999996</v>
      </c>
    </row>
    <row r="171" spans="1:2" ht="12.75">
      <c r="A171">
        <v>2450000000</v>
      </c>
      <c r="B171">
        <v>0.21073719999999999</v>
      </c>
    </row>
    <row r="172" spans="1:2" ht="12.75">
      <c r="A172">
        <v>2500000000</v>
      </c>
      <c r="B172">
        <v>0.2026248</v>
      </c>
    </row>
  </sheetData>
  <mergeCells count="2">
    <mergeCell ref="A1:F1"/>
    <mergeCell ref="G23:N2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dimension ref="A1:U101"/>
  <sheetViews>
    <sheetView workbookViewId="0" topLeftCell="A1">
      <selection activeCell="E32" sqref="E32"/>
    </sheetView>
  </sheetViews>
  <sheetFormatPr defaultColWidth="9.140625" defaultRowHeight="12.75"/>
  <cols>
    <col min="1" max="1" width="18.28125" style="0" customWidth="1"/>
    <col min="10" max="10" width="1.57421875" style="0" customWidth="1"/>
    <col min="11" max="18" width="6.57421875" style="0" customWidth="1"/>
    <col min="20" max="20" width="5.57421875" style="0" customWidth="1"/>
    <col min="21" max="21" width="5.8515625" style="0" customWidth="1"/>
  </cols>
  <sheetData>
    <row r="1" spans="1:18" ht="12.75">
      <c r="A1" s="117" t="s">
        <v>183</v>
      </c>
      <c r="B1" s="117"/>
      <c r="C1" s="117"/>
      <c r="D1" s="117"/>
      <c r="E1" s="117"/>
      <c r="F1" s="117"/>
      <c r="G1" s="117"/>
      <c r="H1" s="117"/>
      <c r="I1" s="117"/>
      <c r="J1" s="117" t="s">
        <v>185</v>
      </c>
      <c r="K1" s="117"/>
      <c r="L1" s="117"/>
      <c r="M1" s="117"/>
      <c r="N1" s="117"/>
      <c r="O1" s="117"/>
      <c r="P1" s="117"/>
      <c r="Q1" s="117"/>
      <c r="R1" s="117"/>
    </row>
    <row r="2" spans="1:18" ht="12.75">
      <c r="A2">
        <v>2</v>
      </c>
      <c r="B2" s="112" t="s">
        <v>182</v>
      </c>
      <c r="C2" s="110"/>
      <c r="D2" s="110"/>
      <c r="E2" s="110"/>
      <c r="F2" s="110"/>
      <c r="G2" s="110"/>
      <c r="H2" s="110"/>
      <c r="I2" s="110"/>
      <c r="J2" s="99"/>
      <c r="K2" s="110" t="s">
        <v>184</v>
      </c>
      <c r="L2" s="110"/>
      <c r="M2" s="110"/>
      <c r="N2" s="110"/>
      <c r="O2" s="110"/>
      <c r="P2" s="110"/>
      <c r="Q2" s="110"/>
      <c r="R2" s="111"/>
    </row>
    <row r="3" spans="1:18" ht="12.75">
      <c r="A3" s="96" t="s">
        <v>157</v>
      </c>
      <c r="B3" s="60">
        <v>1</v>
      </c>
      <c r="C3" s="5">
        <v>2</v>
      </c>
      <c r="D3" s="5">
        <v>4</v>
      </c>
      <c r="E3" s="5">
        <v>6</v>
      </c>
      <c r="F3" s="5">
        <v>8</v>
      </c>
      <c r="G3" s="5">
        <v>10</v>
      </c>
      <c r="H3" s="5">
        <v>12</v>
      </c>
      <c r="I3" s="5">
        <v>14</v>
      </c>
      <c r="J3" s="100"/>
      <c r="K3" s="5">
        <v>1</v>
      </c>
      <c r="L3" s="5">
        <v>2</v>
      </c>
      <c r="M3" s="5">
        <v>4</v>
      </c>
      <c r="N3" s="5">
        <v>6</v>
      </c>
      <c r="O3" s="5">
        <v>8</v>
      </c>
      <c r="P3" s="5">
        <v>10</v>
      </c>
      <c r="Q3" s="5">
        <v>12</v>
      </c>
      <c r="R3" s="5">
        <v>14</v>
      </c>
    </row>
    <row r="4" spans="1:21" ht="12.75">
      <c r="A4" s="97">
        <v>10000</v>
      </c>
      <c r="B4">
        <v>0.99972</v>
      </c>
      <c r="C4">
        <v>0.9996</v>
      </c>
      <c r="D4">
        <v>0.9994400000000001</v>
      </c>
      <c r="E4">
        <v>0.9994000000000001</v>
      </c>
      <c r="F4">
        <v>0.9992</v>
      </c>
      <c r="G4">
        <v>0.9992</v>
      </c>
      <c r="H4">
        <v>0.99904</v>
      </c>
      <c r="I4">
        <v>0.99916</v>
      </c>
      <c r="J4" s="101"/>
      <c r="K4">
        <v>3444</v>
      </c>
      <c r="L4">
        <v>4879</v>
      </c>
      <c r="M4">
        <v>6908</v>
      </c>
      <c r="N4">
        <v>8465</v>
      </c>
      <c r="O4">
        <v>9778</v>
      </c>
      <c r="P4">
        <v>10934</v>
      </c>
      <c r="Q4">
        <v>11980</v>
      </c>
      <c r="R4">
        <v>12941</v>
      </c>
      <c r="T4">
        <f>MAX(0,ROUND(SQRT(2*K$3/($A4/((10^9)*60)))-20,0))</f>
        <v>3444</v>
      </c>
      <c r="U4">
        <f>MAX(15,ROUND(SQRT(2*K$3/($A4/((10^9)*60)))+20,0))</f>
        <v>3484</v>
      </c>
    </row>
    <row r="5" spans="1:21" ht="12.75">
      <c r="A5" s="98">
        <f>2*A4</f>
        <v>20000</v>
      </c>
      <c r="B5">
        <v>0.9996</v>
      </c>
      <c r="C5">
        <v>0.9994400000000001</v>
      </c>
      <c r="D5">
        <v>0.9992</v>
      </c>
      <c r="E5">
        <v>0.99904</v>
      </c>
      <c r="F5">
        <v>0.99888</v>
      </c>
      <c r="G5">
        <v>0.9987999999999999</v>
      </c>
      <c r="H5">
        <v>0.9987999999999999</v>
      </c>
      <c r="I5">
        <v>0.9986</v>
      </c>
      <c r="J5" s="101"/>
      <c r="K5">
        <v>2429</v>
      </c>
      <c r="L5">
        <v>3444</v>
      </c>
      <c r="M5">
        <v>4879</v>
      </c>
      <c r="N5">
        <v>5980</v>
      </c>
      <c r="O5">
        <v>6908</v>
      </c>
      <c r="P5">
        <v>7726</v>
      </c>
      <c r="Q5">
        <v>8465</v>
      </c>
      <c r="R5">
        <v>9145</v>
      </c>
      <c r="T5">
        <f aca="true" t="shared" si="0" ref="T5:T33">MAX(0,ROUND(SQRT(2*K$3/($A5/((10^9)*60)))-20,0))</f>
        <v>2429</v>
      </c>
      <c r="U5">
        <f aca="true" t="shared" si="1" ref="U5:U33">MAX(15,ROUND(SQRT(2*K$3/($A5/((10^9)*60)))+20,0))</f>
        <v>2469</v>
      </c>
    </row>
    <row r="6" spans="1:21" ht="12.75">
      <c r="A6" s="98">
        <f aca="true" t="shared" si="2" ref="A6:A13">2*A5</f>
        <v>40000</v>
      </c>
      <c r="B6">
        <v>0.9994400000000001</v>
      </c>
      <c r="C6">
        <v>0.9992</v>
      </c>
      <c r="D6">
        <v>0.99888</v>
      </c>
      <c r="E6">
        <v>0.99868</v>
      </c>
      <c r="F6">
        <v>0.9984</v>
      </c>
      <c r="G6">
        <v>0.9982</v>
      </c>
      <c r="H6">
        <v>0.99808</v>
      </c>
      <c r="I6">
        <v>0.99804</v>
      </c>
      <c r="J6" s="101"/>
      <c r="K6">
        <v>1724</v>
      </c>
      <c r="L6">
        <v>2429</v>
      </c>
      <c r="M6">
        <v>3444</v>
      </c>
      <c r="N6">
        <v>4223</v>
      </c>
      <c r="O6">
        <v>4879</v>
      </c>
      <c r="P6">
        <v>5457</v>
      </c>
      <c r="Q6">
        <v>5980</v>
      </c>
      <c r="R6">
        <v>6461</v>
      </c>
      <c r="T6">
        <f t="shared" si="0"/>
        <v>1712</v>
      </c>
      <c r="U6">
        <f t="shared" si="1"/>
        <v>1752</v>
      </c>
    </row>
    <row r="7" spans="1:21" ht="12.75">
      <c r="A7" s="98">
        <f t="shared" si="2"/>
        <v>80000</v>
      </c>
      <c r="B7">
        <v>0.9992</v>
      </c>
      <c r="C7">
        <v>0.99888</v>
      </c>
      <c r="D7">
        <v>0.9984</v>
      </c>
      <c r="E7">
        <v>0.99808</v>
      </c>
      <c r="F7">
        <v>0.99776</v>
      </c>
      <c r="G7">
        <v>0.9976</v>
      </c>
      <c r="H7">
        <v>0.99736</v>
      </c>
      <c r="I7">
        <v>0.9972000000000001</v>
      </c>
      <c r="J7" s="101"/>
      <c r="K7">
        <v>1219</v>
      </c>
      <c r="L7">
        <v>1723</v>
      </c>
      <c r="M7">
        <v>2429</v>
      </c>
      <c r="N7">
        <v>2980</v>
      </c>
      <c r="O7">
        <v>3444</v>
      </c>
      <c r="P7">
        <v>3853</v>
      </c>
      <c r="Q7">
        <v>4223</v>
      </c>
      <c r="R7">
        <v>4563</v>
      </c>
      <c r="T7">
        <f t="shared" si="0"/>
        <v>1205</v>
      </c>
      <c r="U7">
        <f t="shared" si="1"/>
        <v>1245</v>
      </c>
    </row>
    <row r="8" spans="1:21" ht="12.75">
      <c r="A8" s="98">
        <f t="shared" si="2"/>
        <v>160000</v>
      </c>
      <c r="B8">
        <v>0.99888</v>
      </c>
      <c r="C8">
        <v>0.9984</v>
      </c>
      <c r="D8">
        <v>0.99776</v>
      </c>
      <c r="E8">
        <v>0.9972400000000001</v>
      </c>
      <c r="F8">
        <v>0.9968</v>
      </c>
      <c r="G8">
        <v>0.9964</v>
      </c>
      <c r="H8">
        <v>0.9961600000000002</v>
      </c>
      <c r="I8">
        <v>0.9958</v>
      </c>
      <c r="J8" s="101"/>
      <c r="K8">
        <v>878</v>
      </c>
      <c r="L8">
        <v>1220</v>
      </c>
      <c r="M8">
        <v>1723</v>
      </c>
      <c r="N8">
        <v>2103</v>
      </c>
      <c r="O8">
        <v>2430</v>
      </c>
      <c r="P8">
        <v>2719</v>
      </c>
      <c r="Q8">
        <v>2982</v>
      </c>
      <c r="R8">
        <v>3221</v>
      </c>
      <c r="T8">
        <f t="shared" si="0"/>
        <v>846</v>
      </c>
      <c r="U8">
        <f t="shared" si="1"/>
        <v>886</v>
      </c>
    </row>
    <row r="9" spans="1:21" ht="12.75">
      <c r="A9" s="98">
        <f t="shared" si="2"/>
        <v>320000</v>
      </c>
      <c r="B9">
        <v>0.99844</v>
      </c>
      <c r="C9">
        <v>0.99776</v>
      </c>
      <c r="D9">
        <v>0.9968</v>
      </c>
      <c r="E9">
        <v>0.9961600000000002</v>
      </c>
      <c r="F9">
        <v>0.99552</v>
      </c>
      <c r="G9">
        <v>0.995</v>
      </c>
      <c r="H9">
        <v>0.99448</v>
      </c>
      <c r="I9">
        <v>0.99412</v>
      </c>
      <c r="J9" s="101"/>
      <c r="K9">
        <v>632</v>
      </c>
      <c r="L9">
        <v>877</v>
      </c>
      <c r="M9">
        <v>1216</v>
      </c>
      <c r="N9">
        <v>1514</v>
      </c>
      <c r="O9">
        <v>1721</v>
      </c>
      <c r="P9">
        <v>1916</v>
      </c>
      <c r="Q9">
        <v>2103</v>
      </c>
      <c r="R9">
        <v>2272</v>
      </c>
      <c r="T9">
        <f t="shared" si="0"/>
        <v>592</v>
      </c>
      <c r="U9">
        <f t="shared" si="1"/>
        <v>632</v>
      </c>
    </row>
    <row r="10" spans="1:21" ht="12.75">
      <c r="A10" s="98">
        <f t="shared" si="2"/>
        <v>640000</v>
      </c>
      <c r="B10">
        <v>0.9978</v>
      </c>
      <c r="C10">
        <v>0.99688</v>
      </c>
      <c r="D10">
        <v>0.99552</v>
      </c>
      <c r="E10">
        <v>0.99448</v>
      </c>
      <c r="F10">
        <v>0.9936</v>
      </c>
      <c r="G10">
        <v>0.993</v>
      </c>
      <c r="H10">
        <v>0.99232</v>
      </c>
      <c r="I10">
        <v>0.9916</v>
      </c>
      <c r="J10" s="101"/>
      <c r="K10">
        <v>450</v>
      </c>
      <c r="L10">
        <v>631</v>
      </c>
      <c r="M10">
        <v>876</v>
      </c>
      <c r="N10">
        <v>1059</v>
      </c>
      <c r="O10">
        <v>1214</v>
      </c>
      <c r="P10">
        <v>1381</v>
      </c>
      <c r="Q10">
        <v>1506</v>
      </c>
      <c r="R10">
        <v>1601</v>
      </c>
      <c r="T10">
        <f t="shared" si="0"/>
        <v>413</v>
      </c>
      <c r="U10">
        <f t="shared" si="1"/>
        <v>453</v>
      </c>
    </row>
    <row r="11" spans="1:21" ht="12.75">
      <c r="A11" s="98">
        <f t="shared" si="2"/>
        <v>1280000</v>
      </c>
      <c r="B11">
        <v>0.9956064</v>
      </c>
      <c r="C11">
        <v>0.9937560000000001</v>
      </c>
      <c r="D11">
        <v>0.991036</v>
      </c>
      <c r="E11">
        <v>0.9893024</v>
      </c>
      <c r="F11">
        <v>0.9895144</v>
      </c>
      <c r="G11">
        <v>0.9854944000000001</v>
      </c>
      <c r="H11">
        <v>0.98652</v>
      </c>
      <c r="I11">
        <v>0.9840464</v>
      </c>
      <c r="J11" s="101"/>
      <c r="K11">
        <v>299</v>
      </c>
      <c r="L11">
        <v>423</v>
      </c>
      <c r="M11">
        <v>625</v>
      </c>
      <c r="N11">
        <v>732</v>
      </c>
      <c r="O11">
        <v>879</v>
      </c>
      <c r="P11">
        <v>988</v>
      </c>
      <c r="Q11">
        <v>1062</v>
      </c>
      <c r="R11">
        <v>1156</v>
      </c>
      <c r="T11">
        <f t="shared" si="0"/>
        <v>286</v>
      </c>
      <c r="U11">
        <f t="shared" si="1"/>
        <v>326</v>
      </c>
    </row>
    <row r="12" spans="1:21" ht="12.75">
      <c r="A12" s="98">
        <f t="shared" si="2"/>
        <v>2560000</v>
      </c>
      <c r="B12">
        <v>0.9933391999999999</v>
      </c>
      <c r="C12">
        <v>0.9897912</v>
      </c>
      <c r="D12">
        <v>0.9855871999999999</v>
      </c>
      <c r="E12">
        <v>0.9815271999999999</v>
      </c>
      <c r="F12">
        <v>0.9806967999999998</v>
      </c>
      <c r="G12">
        <v>0.9773512</v>
      </c>
      <c r="H12">
        <v>0.9737468</v>
      </c>
      <c r="I12">
        <v>0.9707108</v>
      </c>
      <c r="J12" s="101"/>
      <c r="K12">
        <v>205</v>
      </c>
      <c r="L12">
        <v>325</v>
      </c>
      <c r="M12">
        <v>414</v>
      </c>
      <c r="N12">
        <v>539</v>
      </c>
      <c r="O12">
        <v>625</v>
      </c>
      <c r="P12">
        <v>671</v>
      </c>
      <c r="Q12">
        <v>766</v>
      </c>
      <c r="R12">
        <v>830</v>
      </c>
      <c r="T12">
        <f t="shared" si="0"/>
        <v>197</v>
      </c>
      <c r="U12">
        <f t="shared" si="1"/>
        <v>237</v>
      </c>
    </row>
    <row r="13" spans="1:21" ht="12.75">
      <c r="A13" s="98">
        <f t="shared" si="2"/>
        <v>5120000</v>
      </c>
      <c r="B13">
        <v>0.9899356</v>
      </c>
      <c r="C13">
        <v>0.9858476</v>
      </c>
      <c r="D13">
        <v>0.9806156</v>
      </c>
      <c r="E13">
        <v>0.9738076</v>
      </c>
      <c r="F13">
        <v>0.9724144</v>
      </c>
      <c r="G13">
        <v>0.9689716</v>
      </c>
      <c r="H13">
        <v>0.9667435999999999</v>
      </c>
      <c r="I13">
        <v>0.9631675999999999</v>
      </c>
      <c r="J13" s="101"/>
      <c r="K13">
        <v>162</v>
      </c>
      <c r="L13">
        <v>201</v>
      </c>
      <c r="M13">
        <v>324</v>
      </c>
      <c r="N13">
        <v>384</v>
      </c>
      <c r="O13">
        <v>444</v>
      </c>
      <c r="P13">
        <v>475</v>
      </c>
      <c r="Q13">
        <v>544</v>
      </c>
      <c r="R13">
        <v>586</v>
      </c>
      <c r="T13">
        <f t="shared" si="0"/>
        <v>133</v>
      </c>
      <c r="U13">
        <f t="shared" si="1"/>
        <v>173</v>
      </c>
    </row>
    <row r="14" spans="1:21" ht="12.75">
      <c r="A14" s="98">
        <v>10000000</v>
      </c>
      <c r="B14">
        <v>0.9846664</v>
      </c>
      <c r="C14">
        <v>0.9770584</v>
      </c>
      <c r="D14">
        <v>0.9683584000000001</v>
      </c>
      <c r="E14">
        <v>0.9625935999999999</v>
      </c>
      <c r="F14">
        <v>0.9576016</v>
      </c>
      <c r="G14">
        <v>0.9503772</v>
      </c>
      <c r="H14">
        <v>0.9455056</v>
      </c>
      <c r="I14">
        <v>0.9424664</v>
      </c>
      <c r="J14" s="101"/>
      <c r="K14">
        <v>122</v>
      </c>
      <c r="L14">
        <v>174</v>
      </c>
      <c r="M14">
        <v>237</v>
      </c>
      <c r="N14">
        <v>280</v>
      </c>
      <c r="O14">
        <v>321</v>
      </c>
      <c r="P14">
        <v>348</v>
      </c>
      <c r="Q14">
        <v>372</v>
      </c>
      <c r="R14">
        <v>423</v>
      </c>
      <c r="T14">
        <f t="shared" si="0"/>
        <v>90</v>
      </c>
      <c r="U14">
        <f t="shared" si="1"/>
        <v>130</v>
      </c>
    </row>
    <row r="15" spans="1:21" ht="12.75">
      <c r="A15" s="98">
        <f>2*A14</f>
        <v>20000000</v>
      </c>
      <c r="B15">
        <v>0.9760987999999999</v>
      </c>
      <c r="C15">
        <v>0.965508</v>
      </c>
      <c r="D15">
        <v>0.9536516</v>
      </c>
      <c r="E15">
        <v>0.9429011999999999</v>
      </c>
      <c r="F15">
        <v>0.9334988</v>
      </c>
      <c r="G15">
        <v>0.9253436</v>
      </c>
      <c r="H15">
        <v>0.9198916</v>
      </c>
      <c r="I15">
        <v>0.9131551999999998</v>
      </c>
      <c r="J15" s="101"/>
      <c r="K15">
        <v>76</v>
      </c>
      <c r="L15">
        <v>128</v>
      </c>
      <c r="M15">
        <v>168</v>
      </c>
      <c r="N15">
        <v>175</v>
      </c>
      <c r="O15">
        <v>222</v>
      </c>
      <c r="P15">
        <v>234</v>
      </c>
      <c r="Q15">
        <v>285</v>
      </c>
      <c r="R15">
        <v>298</v>
      </c>
      <c r="T15">
        <f t="shared" si="0"/>
        <v>57</v>
      </c>
      <c r="U15">
        <f t="shared" si="1"/>
        <v>97</v>
      </c>
    </row>
    <row r="16" spans="1:21" ht="12.75">
      <c r="A16" s="98">
        <f aca="true" t="shared" si="3" ref="A16:A23">2*A15</f>
        <v>40000000</v>
      </c>
      <c r="B16">
        <v>0.9648323999999999</v>
      </c>
      <c r="C16">
        <v>0.9525336</v>
      </c>
      <c r="D16">
        <v>0.9319907999999999</v>
      </c>
      <c r="E16">
        <v>0.9202532000000001</v>
      </c>
      <c r="F16">
        <v>0.9033051999999999</v>
      </c>
      <c r="G16">
        <v>0.8941744</v>
      </c>
      <c r="H16">
        <v>0.8858924</v>
      </c>
      <c r="I16">
        <v>0.8768684</v>
      </c>
      <c r="J16" s="101"/>
      <c r="K16">
        <v>75</v>
      </c>
      <c r="L16">
        <v>83</v>
      </c>
      <c r="M16">
        <v>115</v>
      </c>
      <c r="N16">
        <v>130</v>
      </c>
      <c r="O16">
        <v>155</v>
      </c>
      <c r="P16">
        <v>159</v>
      </c>
      <c r="Q16">
        <v>196</v>
      </c>
      <c r="R16">
        <v>194</v>
      </c>
      <c r="T16">
        <f t="shared" si="0"/>
        <v>35</v>
      </c>
      <c r="U16">
        <f t="shared" si="1"/>
        <v>75</v>
      </c>
    </row>
    <row r="17" spans="1:21" ht="12.75">
      <c r="A17" s="98">
        <f t="shared" si="3"/>
        <v>80000000</v>
      </c>
      <c r="B17">
        <v>0.9498435999999999</v>
      </c>
      <c r="C17">
        <v>0.9306256</v>
      </c>
      <c r="D17">
        <v>0.9054776</v>
      </c>
      <c r="E17">
        <v>0.8839276</v>
      </c>
      <c r="F17">
        <v>0.8696296000000001</v>
      </c>
      <c r="G17">
        <v>0.8545003999999999</v>
      </c>
      <c r="H17">
        <v>0.8423048</v>
      </c>
      <c r="I17">
        <v>0.8275752</v>
      </c>
      <c r="J17" s="101"/>
      <c r="K17">
        <v>38</v>
      </c>
      <c r="L17">
        <v>66</v>
      </c>
      <c r="M17">
        <v>74</v>
      </c>
      <c r="N17">
        <v>107</v>
      </c>
      <c r="O17">
        <v>126</v>
      </c>
      <c r="P17">
        <v>140</v>
      </c>
      <c r="Q17">
        <v>124</v>
      </c>
      <c r="R17">
        <v>145</v>
      </c>
      <c r="T17">
        <f t="shared" si="0"/>
        <v>19</v>
      </c>
      <c r="U17">
        <f t="shared" si="1"/>
        <v>59</v>
      </c>
    </row>
    <row r="18" spans="1:21" ht="12.75">
      <c r="A18" s="98">
        <f t="shared" si="3"/>
        <v>160000000</v>
      </c>
      <c r="B18">
        <v>0.9266336000000001</v>
      </c>
      <c r="C18">
        <v>0.9003676</v>
      </c>
      <c r="D18">
        <v>0.8616072</v>
      </c>
      <c r="E18">
        <v>0.8381152000000002</v>
      </c>
      <c r="F18">
        <v>0.8132112</v>
      </c>
      <c r="G18">
        <v>0.7932503999999999</v>
      </c>
      <c r="H18">
        <v>0.7747815999999998</v>
      </c>
      <c r="I18">
        <v>0.7586151999999999</v>
      </c>
      <c r="J18" s="101"/>
      <c r="K18">
        <v>34</v>
      </c>
      <c r="L18">
        <v>42</v>
      </c>
      <c r="M18">
        <v>60</v>
      </c>
      <c r="N18">
        <v>60</v>
      </c>
      <c r="O18">
        <v>93</v>
      </c>
      <c r="P18">
        <v>89</v>
      </c>
      <c r="Q18">
        <v>88</v>
      </c>
      <c r="R18">
        <v>97</v>
      </c>
      <c r="T18">
        <f t="shared" si="0"/>
        <v>7</v>
      </c>
      <c r="U18">
        <f t="shared" si="1"/>
        <v>47</v>
      </c>
    </row>
    <row r="19" spans="1:21" ht="12.75">
      <c r="A19" s="98">
        <f t="shared" si="3"/>
        <v>320000000</v>
      </c>
      <c r="B19">
        <v>0.8935588</v>
      </c>
      <c r="C19">
        <v>0.8538860000000001</v>
      </c>
      <c r="D19">
        <v>0.8032576</v>
      </c>
      <c r="E19">
        <v>0.7619448</v>
      </c>
      <c r="F19">
        <v>0.7303148</v>
      </c>
      <c r="G19">
        <v>0.7047332</v>
      </c>
      <c r="H19">
        <v>0.6818012</v>
      </c>
      <c r="I19">
        <v>0.659758</v>
      </c>
      <c r="J19" s="101"/>
      <c r="K19">
        <v>19</v>
      </c>
      <c r="L19">
        <v>23</v>
      </c>
      <c r="M19">
        <v>38</v>
      </c>
      <c r="N19">
        <v>45</v>
      </c>
      <c r="O19">
        <v>58</v>
      </c>
      <c r="P19">
        <v>55</v>
      </c>
      <c r="Q19">
        <v>58</v>
      </c>
      <c r="R19">
        <v>54</v>
      </c>
      <c r="T19">
        <f t="shared" si="0"/>
        <v>0</v>
      </c>
      <c r="U19">
        <f t="shared" si="1"/>
        <v>39</v>
      </c>
    </row>
    <row r="20" spans="1:21" ht="12.75">
      <c r="A20" s="98">
        <f t="shared" si="3"/>
        <v>640000000</v>
      </c>
      <c r="B20">
        <v>0.8452795999999999</v>
      </c>
      <c r="C20">
        <v>0.7923832</v>
      </c>
      <c r="D20">
        <v>0.7218936</v>
      </c>
      <c r="E20">
        <v>0.6741472</v>
      </c>
      <c r="F20">
        <v>0.6328024</v>
      </c>
      <c r="G20">
        <v>0.597718</v>
      </c>
      <c r="H20">
        <v>0.5655236</v>
      </c>
      <c r="I20">
        <v>0.5403672</v>
      </c>
      <c r="J20" s="101"/>
      <c r="K20">
        <v>13</v>
      </c>
      <c r="L20">
        <v>18</v>
      </c>
      <c r="M20">
        <v>27</v>
      </c>
      <c r="N20">
        <v>31</v>
      </c>
      <c r="O20">
        <v>37</v>
      </c>
      <c r="P20">
        <v>34</v>
      </c>
      <c r="Q20">
        <v>41</v>
      </c>
      <c r="R20">
        <v>44</v>
      </c>
      <c r="T20">
        <f t="shared" si="0"/>
        <v>0</v>
      </c>
      <c r="U20">
        <f t="shared" si="1"/>
        <v>34</v>
      </c>
    </row>
    <row r="21" spans="1:21" ht="12.75">
      <c r="A21" s="98">
        <f t="shared" si="3"/>
        <v>1280000000</v>
      </c>
      <c r="B21">
        <v>0.7743304000000001</v>
      </c>
      <c r="C21">
        <v>0.7051716</v>
      </c>
      <c r="D21">
        <v>0.6166604</v>
      </c>
      <c r="E21">
        <v>0.5549376</v>
      </c>
      <c r="F21">
        <v>0.5017351999999999</v>
      </c>
      <c r="G21">
        <v>0.4613988</v>
      </c>
      <c r="H21">
        <v>0.428034</v>
      </c>
      <c r="I21">
        <v>0.40056480000000005</v>
      </c>
      <c r="J21" s="101"/>
      <c r="K21">
        <v>8</v>
      </c>
      <c r="L21">
        <v>12</v>
      </c>
      <c r="M21">
        <v>16</v>
      </c>
      <c r="N21">
        <v>18</v>
      </c>
      <c r="O21">
        <v>20</v>
      </c>
      <c r="P21">
        <v>27</v>
      </c>
      <c r="Q21">
        <v>27</v>
      </c>
      <c r="R21">
        <v>26</v>
      </c>
      <c r="T21">
        <f t="shared" si="0"/>
        <v>0</v>
      </c>
      <c r="U21">
        <f t="shared" si="1"/>
        <v>30</v>
      </c>
    </row>
    <row r="22" spans="1:21" ht="12.75">
      <c r="A22" s="98">
        <f t="shared" si="3"/>
        <v>2560000000</v>
      </c>
      <c r="B22">
        <v>0.6742836</v>
      </c>
      <c r="C22">
        <v>0.5896092</v>
      </c>
      <c r="D22">
        <v>0.4793412</v>
      </c>
      <c r="E22">
        <v>0.4089256</v>
      </c>
      <c r="F22">
        <v>0.35196320000000003</v>
      </c>
      <c r="G22">
        <v>0.3087084</v>
      </c>
      <c r="H22">
        <v>0.2726728</v>
      </c>
      <c r="I22">
        <v>0.24308480000000002</v>
      </c>
      <c r="J22" s="101"/>
      <c r="K22">
        <v>6</v>
      </c>
      <c r="L22">
        <v>9</v>
      </c>
      <c r="M22">
        <v>10</v>
      </c>
      <c r="N22">
        <v>13</v>
      </c>
      <c r="O22">
        <v>14</v>
      </c>
      <c r="P22">
        <v>14</v>
      </c>
      <c r="Q22">
        <v>16</v>
      </c>
      <c r="R22">
        <v>16</v>
      </c>
      <c r="T22">
        <f t="shared" si="0"/>
        <v>0</v>
      </c>
      <c r="U22">
        <f t="shared" si="1"/>
        <v>27</v>
      </c>
    </row>
    <row r="23" spans="1:21" ht="12.75">
      <c r="A23" s="98">
        <f t="shared" si="3"/>
        <v>5120000000</v>
      </c>
      <c r="B23">
        <v>0.5436491999999999</v>
      </c>
      <c r="C23">
        <v>0.44365119999999997</v>
      </c>
      <c r="D23">
        <v>0.326666</v>
      </c>
      <c r="E23">
        <v>0.2521288</v>
      </c>
      <c r="F23">
        <v>0.2014948</v>
      </c>
      <c r="G23">
        <v>0.16463119999999998</v>
      </c>
      <c r="H23">
        <v>0.133308</v>
      </c>
      <c r="I23">
        <v>0.1110536</v>
      </c>
      <c r="J23" s="101"/>
      <c r="K23">
        <v>4</v>
      </c>
      <c r="L23">
        <v>6</v>
      </c>
      <c r="M23">
        <v>8</v>
      </c>
      <c r="N23">
        <v>8</v>
      </c>
      <c r="O23">
        <v>10</v>
      </c>
      <c r="P23">
        <v>9</v>
      </c>
      <c r="Q23">
        <v>9</v>
      </c>
      <c r="R23">
        <v>11</v>
      </c>
      <c r="T23">
        <f t="shared" si="0"/>
        <v>0</v>
      </c>
      <c r="U23">
        <f t="shared" si="1"/>
        <v>25</v>
      </c>
    </row>
    <row r="24" spans="1:21" ht="12.75">
      <c r="A24" s="98">
        <v>10000000000</v>
      </c>
      <c r="B24">
        <v>0.38144520000000004</v>
      </c>
      <c r="C24">
        <v>0.2844928</v>
      </c>
      <c r="D24">
        <v>0.1777516</v>
      </c>
      <c r="E24">
        <v>0.1191468</v>
      </c>
      <c r="F24">
        <v>0.082908</v>
      </c>
      <c r="G24">
        <v>0.0599828</v>
      </c>
      <c r="H24">
        <v>0.0446448</v>
      </c>
      <c r="I24">
        <v>0.035007199999999995</v>
      </c>
      <c r="J24" s="101"/>
      <c r="K24">
        <v>3</v>
      </c>
      <c r="L24">
        <v>4</v>
      </c>
      <c r="M24">
        <v>5</v>
      </c>
      <c r="N24">
        <v>6</v>
      </c>
      <c r="O24">
        <v>5</v>
      </c>
      <c r="P24">
        <v>6</v>
      </c>
      <c r="Q24">
        <v>8</v>
      </c>
      <c r="R24">
        <v>7</v>
      </c>
      <c r="T24">
        <f t="shared" si="0"/>
        <v>0</v>
      </c>
      <c r="U24">
        <f t="shared" si="1"/>
        <v>23</v>
      </c>
    </row>
    <row r="25" spans="1:21" ht="12.75">
      <c r="A25" s="98">
        <f>2*A24</f>
        <v>20000000000</v>
      </c>
      <c r="B25">
        <v>0.2083296</v>
      </c>
      <c r="C25">
        <v>0.131432</v>
      </c>
      <c r="D25">
        <v>0.0662648</v>
      </c>
      <c r="E25">
        <v>0.038342</v>
      </c>
      <c r="F25">
        <v>0.025927200000000004</v>
      </c>
      <c r="G25">
        <v>0.019898</v>
      </c>
      <c r="H25">
        <v>0.018012</v>
      </c>
      <c r="I25">
        <v>0.0169968</v>
      </c>
      <c r="J25" s="101"/>
      <c r="K25">
        <v>2</v>
      </c>
      <c r="L25">
        <v>2</v>
      </c>
      <c r="M25">
        <v>3</v>
      </c>
      <c r="N25">
        <v>4</v>
      </c>
      <c r="O25">
        <v>4</v>
      </c>
      <c r="P25">
        <v>5</v>
      </c>
      <c r="Q25">
        <v>8</v>
      </c>
      <c r="R25">
        <v>0</v>
      </c>
      <c r="T25">
        <f t="shared" si="0"/>
        <v>0</v>
      </c>
      <c r="U25">
        <f t="shared" si="1"/>
        <v>22</v>
      </c>
    </row>
    <row r="26" spans="1:21" ht="12.75">
      <c r="A26" s="98">
        <f aca="true" t="shared" si="4" ref="A26:A33">2*A25</f>
        <v>40000000000</v>
      </c>
      <c r="B26">
        <v>0.0727448</v>
      </c>
      <c r="C26">
        <v>0.03895799999999999</v>
      </c>
      <c r="D26">
        <v>0.019814400000000003</v>
      </c>
      <c r="E26">
        <v>0.0172232</v>
      </c>
      <c r="F26">
        <v>0.0170836</v>
      </c>
      <c r="G26">
        <v>0.0170108</v>
      </c>
      <c r="H26">
        <v>0.017010400000000002</v>
      </c>
      <c r="I26">
        <v>0.0170108</v>
      </c>
      <c r="J26" s="101"/>
      <c r="K26">
        <v>1</v>
      </c>
      <c r="L26">
        <v>2</v>
      </c>
      <c r="M26">
        <v>4</v>
      </c>
      <c r="N26">
        <v>0</v>
      </c>
      <c r="O26">
        <v>0</v>
      </c>
      <c r="P26">
        <v>22</v>
      </c>
      <c r="Q26">
        <v>20</v>
      </c>
      <c r="R26">
        <v>25</v>
      </c>
      <c r="T26">
        <f t="shared" si="0"/>
        <v>0</v>
      </c>
      <c r="U26">
        <f t="shared" si="1"/>
        <v>22</v>
      </c>
    </row>
    <row r="27" spans="1:21" ht="12.75">
      <c r="A27" s="98">
        <f t="shared" si="4"/>
        <v>80000000000</v>
      </c>
      <c r="B27">
        <v>0.013488000000000002</v>
      </c>
      <c r="C27">
        <v>0.0092864</v>
      </c>
      <c r="D27">
        <v>0.008723199999999999</v>
      </c>
      <c r="E27">
        <v>0.0087224</v>
      </c>
      <c r="F27">
        <v>0.0087224</v>
      </c>
      <c r="G27">
        <v>0.0087224</v>
      </c>
      <c r="H27">
        <v>0.0087224</v>
      </c>
      <c r="I27">
        <v>0.0087224</v>
      </c>
      <c r="J27" s="101"/>
      <c r="K27">
        <v>1</v>
      </c>
      <c r="L27">
        <v>0</v>
      </c>
      <c r="M27">
        <v>0</v>
      </c>
      <c r="N27">
        <v>14</v>
      </c>
      <c r="O27">
        <v>14</v>
      </c>
      <c r="P27">
        <v>14</v>
      </c>
      <c r="Q27">
        <v>13</v>
      </c>
      <c r="R27">
        <v>12</v>
      </c>
      <c r="T27">
        <f t="shared" si="0"/>
        <v>0</v>
      </c>
      <c r="U27">
        <f t="shared" si="1"/>
        <v>21</v>
      </c>
    </row>
    <row r="28" spans="1:21" ht="12.75">
      <c r="A28" s="98">
        <f t="shared" si="4"/>
        <v>160000000000</v>
      </c>
      <c r="B28">
        <v>0.0011888</v>
      </c>
      <c r="C28">
        <v>0.001136</v>
      </c>
      <c r="D28">
        <v>0.001136</v>
      </c>
      <c r="E28">
        <v>0.001136</v>
      </c>
      <c r="F28">
        <v>0.001136</v>
      </c>
      <c r="G28">
        <v>0.001136</v>
      </c>
      <c r="H28">
        <v>0.001136</v>
      </c>
      <c r="I28">
        <v>0.001136</v>
      </c>
      <c r="J28" s="101"/>
      <c r="K28">
        <v>0</v>
      </c>
      <c r="L28">
        <v>6</v>
      </c>
      <c r="M28">
        <v>0</v>
      </c>
      <c r="N28">
        <v>9</v>
      </c>
      <c r="O28">
        <v>10</v>
      </c>
      <c r="P28">
        <v>11</v>
      </c>
      <c r="Q28">
        <v>11</v>
      </c>
      <c r="R28">
        <v>11</v>
      </c>
      <c r="T28">
        <f t="shared" si="0"/>
        <v>0</v>
      </c>
      <c r="U28">
        <f t="shared" si="1"/>
        <v>21</v>
      </c>
    </row>
    <row r="29" spans="1:21" ht="12.75">
      <c r="A29" s="98">
        <f t="shared" si="4"/>
        <v>320000000000</v>
      </c>
      <c r="B29">
        <v>1.6400000000000002E-05</v>
      </c>
      <c r="C29">
        <v>1.6400000000000002E-05</v>
      </c>
      <c r="D29">
        <v>1.6400000000000002E-05</v>
      </c>
      <c r="E29">
        <v>1.6400000000000002E-05</v>
      </c>
      <c r="F29">
        <v>1.6400000000000002E-05</v>
      </c>
      <c r="G29">
        <v>1.6400000000000002E-05</v>
      </c>
      <c r="H29">
        <v>1.6400000000000002E-05</v>
      </c>
      <c r="I29">
        <v>1.6400000000000002E-05</v>
      </c>
      <c r="J29" s="101"/>
      <c r="K29">
        <v>0</v>
      </c>
      <c r="L29">
        <v>2</v>
      </c>
      <c r="M29">
        <v>1</v>
      </c>
      <c r="N29">
        <v>3</v>
      </c>
      <c r="O29">
        <v>4</v>
      </c>
      <c r="P29">
        <v>0</v>
      </c>
      <c r="Q29">
        <v>1</v>
      </c>
      <c r="R29">
        <v>2</v>
      </c>
      <c r="T29">
        <f t="shared" si="0"/>
        <v>0</v>
      </c>
      <c r="U29">
        <f t="shared" si="1"/>
        <v>21</v>
      </c>
    </row>
    <row r="30" spans="1:21" ht="12.75">
      <c r="A30" s="98">
        <f t="shared" si="4"/>
        <v>640000000000</v>
      </c>
      <c r="B30">
        <v>2E-06</v>
      </c>
      <c r="C30">
        <v>2E-06</v>
      </c>
      <c r="D30">
        <v>2E-06</v>
      </c>
      <c r="E30">
        <v>2E-06</v>
      </c>
      <c r="F30">
        <v>2E-06</v>
      </c>
      <c r="G30">
        <v>2E-06</v>
      </c>
      <c r="H30">
        <v>2E-06</v>
      </c>
      <c r="I30">
        <v>2E-06</v>
      </c>
      <c r="J30" s="101"/>
      <c r="K30">
        <v>0</v>
      </c>
      <c r="L30">
        <v>0</v>
      </c>
      <c r="M30">
        <v>0</v>
      </c>
      <c r="N30">
        <v>0</v>
      </c>
      <c r="O30">
        <v>0</v>
      </c>
      <c r="P30">
        <v>0</v>
      </c>
      <c r="Q30">
        <v>0</v>
      </c>
      <c r="R30">
        <v>0</v>
      </c>
      <c r="T30">
        <f t="shared" si="0"/>
        <v>0</v>
      </c>
      <c r="U30">
        <f t="shared" si="1"/>
        <v>20</v>
      </c>
    </row>
    <row r="31" spans="1:21" ht="12.75">
      <c r="A31" s="98">
        <f t="shared" si="4"/>
        <v>1280000000000</v>
      </c>
      <c r="B31">
        <v>2E-06</v>
      </c>
      <c r="C31">
        <v>2E-06</v>
      </c>
      <c r="D31">
        <v>2E-06</v>
      </c>
      <c r="E31">
        <v>2E-06</v>
      </c>
      <c r="F31">
        <v>2E-06</v>
      </c>
      <c r="G31">
        <v>2E-06</v>
      </c>
      <c r="H31">
        <v>2E-06</v>
      </c>
      <c r="I31">
        <v>2E-06</v>
      </c>
      <c r="J31" s="101"/>
      <c r="K31">
        <v>0</v>
      </c>
      <c r="L31">
        <v>0</v>
      </c>
      <c r="M31">
        <v>0</v>
      </c>
      <c r="N31">
        <v>0</v>
      </c>
      <c r="O31">
        <v>0</v>
      </c>
      <c r="P31">
        <v>0</v>
      </c>
      <c r="Q31">
        <v>0</v>
      </c>
      <c r="R31">
        <v>0</v>
      </c>
      <c r="T31">
        <f t="shared" si="0"/>
        <v>0</v>
      </c>
      <c r="U31">
        <f t="shared" si="1"/>
        <v>20</v>
      </c>
    </row>
    <row r="32" spans="1:21" ht="12.75">
      <c r="A32" s="98">
        <f t="shared" si="4"/>
        <v>2560000000000</v>
      </c>
      <c r="B32">
        <v>2E-06</v>
      </c>
      <c r="C32">
        <v>2E-06</v>
      </c>
      <c r="D32">
        <v>2E-06</v>
      </c>
      <c r="E32">
        <v>2E-06</v>
      </c>
      <c r="F32">
        <v>2E-06</v>
      </c>
      <c r="G32">
        <v>2E-06</v>
      </c>
      <c r="H32">
        <v>2E-06</v>
      </c>
      <c r="I32">
        <v>2E-06</v>
      </c>
      <c r="J32" s="101"/>
      <c r="K32">
        <v>0</v>
      </c>
      <c r="L32">
        <v>0</v>
      </c>
      <c r="M32">
        <v>0</v>
      </c>
      <c r="N32">
        <v>0</v>
      </c>
      <c r="O32">
        <v>0</v>
      </c>
      <c r="P32">
        <v>0</v>
      </c>
      <c r="Q32">
        <v>0</v>
      </c>
      <c r="R32">
        <v>0</v>
      </c>
      <c r="T32">
        <f t="shared" si="0"/>
        <v>0</v>
      </c>
      <c r="U32">
        <f t="shared" si="1"/>
        <v>20</v>
      </c>
    </row>
    <row r="33" spans="1:21" ht="12.75">
      <c r="A33" s="98">
        <f t="shared" si="4"/>
        <v>5120000000000</v>
      </c>
      <c r="B33">
        <v>2E-06</v>
      </c>
      <c r="C33">
        <v>2E-06</v>
      </c>
      <c r="D33">
        <v>2E-06</v>
      </c>
      <c r="E33">
        <v>2E-06</v>
      </c>
      <c r="F33">
        <v>2E-06</v>
      </c>
      <c r="G33">
        <v>2E-06</v>
      </c>
      <c r="H33">
        <v>2E-06</v>
      </c>
      <c r="I33">
        <v>2E-06</v>
      </c>
      <c r="J33" s="101"/>
      <c r="K33">
        <v>0</v>
      </c>
      <c r="L33">
        <v>0</v>
      </c>
      <c r="M33">
        <v>0</v>
      </c>
      <c r="N33">
        <v>0</v>
      </c>
      <c r="O33">
        <v>0</v>
      </c>
      <c r="P33">
        <v>0</v>
      </c>
      <c r="Q33">
        <v>0</v>
      </c>
      <c r="R33">
        <v>0</v>
      </c>
      <c r="T33">
        <f t="shared" si="0"/>
        <v>0</v>
      </c>
      <c r="U33">
        <f t="shared" si="1"/>
        <v>20</v>
      </c>
    </row>
    <row r="35" spans="1:18" ht="12.75">
      <c r="A35" s="117" t="s">
        <v>183</v>
      </c>
      <c r="B35" s="117"/>
      <c r="C35" s="117"/>
      <c r="D35" s="117"/>
      <c r="E35" s="117"/>
      <c r="F35" s="117"/>
      <c r="G35" s="117"/>
      <c r="H35" s="117"/>
      <c r="I35" s="117"/>
      <c r="J35" s="117" t="s">
        <v>185</v>
      </c>
      <c r="K35" s="117"/>
      <c r="L35" s="117"/>
      <c r="M35" s="117"/>
      <c r="N35" s="117"/>
      <c r="O35" s="117"/>
      <c r="P35" s="117"/>
      <c r="Q35" s="117"/>
      <c r="R35" s="117"/>
    </row>
    <row r="36" spans="1:18" ht="12.75">
      <c r="A36">
        <v>1</v>
      </c>
      <c r="B36" s="112" t="s">
        <v>182</v>
      </c>
      <c r="C36" s="110"/>
      <c r="D36" s="110"/>
      <c r="E36" s="110"/>
      <c r="F36" s="110"/>
      <c r="G36" s="110"/>
      <c r="H36" s="110"/>
      <c r="I36" s="110"/>
      <c r="J36" s="99"/>
      <c r="K36" s="110" t="s">
        <v>184</v>
      </c>
      <c r="L36" s="110"/>
      <c r="M36" s="110"/>
      <c r="N36" s="110"/>
      <c r="O36" s="110"/>
      <c r="P36" s="110"/>
      <c r="Q36" s="110"/>
      <c r="R36" s="111"/>
    </row>
    <row r="37" spans="1:18" ht="12.75">
      <c r="A37" s="96" t="s">
        <v>157</v>
      </c>
      <c r="B37" s="60">
        <v>1</v>
      </c>
      <c r="C37" s="5">
        <v>2</v>
      </c>
      <c r="D37" s="5">
        <v>4</v>
      </c>
      <c r="E37" s="5">
        <v>6</v>
      </c>
      <c r="F37" s="5">
        <v>8</v>
      </c>
      <c r="G37" s="5">
        <v>10</v>
      </c>
      <c r="H37" s="5">
        <v>12</v>
      </c>
      <c r="I37" s="5">
        <v>14</v>
      </c>
      <c r="J37" s="100"/>
      <c r="K37" s="5">
        <v>1</v>
      </c>
      <c r="L37" s="5">
        <v>2</v>
      </c>
      <c r="M37" s="5">
        <v>4</v>
      </c>
      <c r="N37" s="5">
        <v>6</v>
      </c>
      <c r="O37" s="5">
        <v>8</v>
      </c>
      <c r="P37" s="5">
        <v>10</v>
      </c>
      <c r="Q37" s="5">
        <v>12</v>
      </c>
      <c r="R37" s="5">
        <v>14</v>
      </c>
    </row>
    <row r="38" spans="1:21" ht="12.75">
      <c r="A38" s="97">
        <v>10000</v>
      </c>
      <c r="B38">
        <v>0.99972</v>
      </c>
      <c r="C38">
        <v>0.9996</v>
      </c>
      <c r="D38">
        <v>0.9994400000000001</v>
      </c>
      <c r="E38">
        <v>0.9994000000000001</v>
      </c>
      <c r="F38">
        <v>0.9992</v>
      </c>
      <c r="G38">
        <v>0.9992</v>
      </c>
      <c r="H38">
        <v>0.99904</v>
      </c>
      <c r="I38">
        <v>0.99916</v>
      </c>
      <c r="J38" s="101"/>
      <c r="K38">
        <v>3444</v>
      </c>
      <c r="L38">
        <v>4879</v>
      </c>
      <c r="M38">
        <v>6908</v>
      </c>
      <c r="N38">
        <v>8465</v>
      </c>
      <c r="O38">
        <v>9778</v>
      </c>
      <c r="P38">
        <v>10934</v>
      </c>
      <c r="Q38">
        <v>11980</v>
      </c>
      <c r="R38">
        <v>12941</v>
      </c>
      <c r="T38">
        <f>MAX(0,ROUND(SQRT(2*K$3/($A38/((10^9)*60)))-20,0))</f>
        <v>3444</v>
      </c>
      <c r="U38">
        <f>MAX(15,ROUND(SQRT(2*K$3/($A38/((10^9)*60)))+20,0))</f>
        <v>3484</v>
      </c>
    </row>
    <row r="39" spans="1:21" ht="12.75">
      <c r="A39" s="98">
        <f>2*A38</f>
        <v>20000</v>
      </c>
      <c r="B39">
        <v>0.9996</v>
      </c>
      <c r="C39">
        <v>0.9994400000000001</v>
      </c>
      <c r="D39">
        <v>0.9992</v>
      </c>
      <c r="E39">
        <v>0.99904</v>
      </c>
      <c r="F39">
        <v>0.99888</v>
      </c>
      <c r="G39">
        <v>0.9987999999999999</v>
      </c>
      <c r="H39">
        <v>0.9987999999999999</v>
      </c>
      <c r="I39">
        <v>0.9986</v>
      </c>
      <c r="J39" s="101"/>
      <c r="K39">
        <v>2429</v>
      </c>
      <c r="L39">
        <v>3444</v>
      </c>
      <c r="M39">
        <v>4879</v>
      </c>
      <c r="N39">
        <v>5980</v>
      </c>
      <c r="O39">
        <v>6908</v>
      </c>
      <c r="P39">
        <v>7726</v>
      </c>
      <c r="Q39">
        <v>8465</v>
      </c>
      <c r="R39">
        <v>9145</v>
      </c>
      <c r="T39">
        <f aca="true" t="shared" si="5" ref="T39:T67">MAX(0,ROUND(SQRT(2*K$3/($A39/((10^9)*60)))-20,0))</f>
        <v>2429</v>
      </c>
      <c r="U39">
        <f aca="true" t="shared" si="6" ref="U39:U67">MAX(15,ROUND(SQRT(2*K$3/($A39/((10^9)*60)))+20,0))</f>
        <v>2469</v>
      </c>
    </row>
    <row r="40" spans="1:21" ht="12.75">
      <c r="A40" s="98">
        <f aca="true" t="shared" si="7" ref="A40:A47">2*A39</f>
        <v>40000</v>
      </c>
      <c r="B40">
        <v>0.9994400000000001</v>
      </c>
      <c r="C40">
        <v>0.9992</v>
      </c>
      <c r="D40">
        <v>0.99888</v>
      </c>
      <c r="E40">
        <v>0.99868</v>
      </c>
      <c r="F40">
        <v>0.9984</v>
      </c>
      <c r="G40">
        <v>0.9982</v>
      </c>
      <c r="H40">
        <v>0.99808</v>
      </c>
      <c r="I40">
        <v>0.99804</v>
      </c>
      <c r="J40" s="101"/>
      <c r="K40">
        <v>1724</v>
      </c>
      <c r="L40">
        <v>2429</v>
      </c>
      <c r="M40">
        <v>3444</v>
      </c>
      <c r="N40">
        <v>4223</v>
      </c>
      <c r="O40">
        <v>4879</v>
      </c>
      <c r="P40">
        <v>5457</v>
      </c>
      <c r="Q40">
        <v>5980</v>
      </c>
      <c r="R40">
        <v>6461</v>
      </c>
      <c r="T40">
        <f t="shared" si="5"/>
        <v>1712</v>
      </c>
      <c r="U40">
        <f t="shared" si="6"/>
        <v>1752</v>
      </c>
    </row>
    <row r="41" spans="1:21" ht="12.75">
      <c r="A41" s="98">
        <f t="shared" si="7"/>
        <v>80000</v>
      </c>
      <c r="B41">
        <v>0.9992</v>
      </c>
      <c r="C41">
        <v>0.99888</v>
      </c>
      <c r="D41">
        <v>0.9984</v>
      </c>
      <c r="E41">
        <v>0.99808</v>
      </c>
      <c r="F41">
        <v>0.99776</v>
      </c>
      <c r="G41">
        <v>0.9976</v>
      </c>
      <c r="H41">
        <v>0.99736</v>
      </c>
      <c r="I41">
        <v>0.9972000000000001</v>
      </c>
      <c r="J41" s="101"/>
      <c r="K41">
        <v>1219</v>
      </c>
      <c r="L41">
        <v>1723</v>
      </c>
      <c r="M41">
        <v>2429</v>
      </c>
      <c r="N41">
        <v>2980</v>
      </c>
      <c r="O41">
        <v>3444</v>
      </c>
      <c r="P41">
        <v>3853</v>
      </c>
      <c r="Q41">
        <v>4223</v>
      </c>
      <c r="R41">
        <v>4563</v>
      </c>
      <c r="T41">
        <f t="shared" si="5"/>
        <v>1205</v>
      </c>
      <c r="U41">
        <f t="shared" si="6"/>
        <v>1245</v>
      </c>
    </row>
    <row r="42" spans="1:21" ht="12.75">
      <c r="A42" s="98">
        <f t="shared" si="7"/>
        <v>160000</v>
      </c>
      <c r="B42">
        <v>0.99888</v>
      </c>
      <c r="C42">
        <v>0.9984</v>
      </c>
      <c r="D42">
        <v>0.99776</v>
      </c>
      <c r="E42">
        <v>0.9972400000000001</v>
      </c>
      <c r="F42">
        <v>0.9968</v>
      </c>
      <c r="G42">
        <v>0.9964</v>
      </c>
      <c r="H42">
        <v>0.9961600000000002</v>
      </c>
      <c r="I42">
        <v>0.9958</v>
      </c>
      <c r="J42" s="101"/>
      <c r="K42">
        <v>877</v>
      </c>
      <c r="L42">
        <v>1219</v>
      </c>
      <c r="M42">
        <v>1722</v>
      </c>
      <c r="N42">
        <v>2102</v>
      </c>
      <c r="O42">
        <v>2429</v>
      </c>
      <c r="P42">
        <v>2721</v>
      </c>
      <c r="Q42">
        <v>2981</v>
      </c>
      <c r="R42">
        <v>3220</v>
      </c>
      <c r="T42">
        <f t="shared" si="5"/>
        <v>846</v>
      </c>
      <c r="U42">
        <f t="shared" si="6"/>
        <v>886</v>
      </c>
    </row>
    <row r="43" spans="1:21" ht="12.75">
      <c r="A43" s="98">
        <f t="shared" si="7"/>
        <v>320000</v>
      </c>
      <c r="B43">
        <v>0.99842</v>
      </c>
      <c r="C43">
        <v>0.99776</v>
      </c>
      <c r="D43">
        <v>0.9968</v>
      </c>
      <c r="E43">
        <v>0.9961600000000002</v>
      </c>
      <c r="F43">
        <v>0.99552</v>
      </c>
      <c r="G43">
        <v>0.995</v>
      </c>
      <c r="H43">
        <v>0.99448</v>
      </c>
      <c r="I43">
        <v>0.99412</v>
      </c>
      <c r="J43" s="101"/>
      <c r="K43">
        <v>626</v>
      </c>
      <c r="L43">
        <v>876</v>
      </c>
      <c r="M43">
        <v>1218</v>
      </c>
      <c r="N43">
        <v>1511</v>
      </c>
      <c r="O43">
        <v>1718</v>
      </c>
      <c r="P43">
        <v>1918</v>
      </c>
      <c r="Q43">
        <v>2102</v>
      </c>
      <c r="R43">
        <v>2271</v>
      </c>
      <c r="T43">
        <f t="shared" si="5"/>
        <v>592</v>
      </c>
      <c r="U43">
        <f t="shared" si="6"/>
        <v>632</v>
      </c>
    </row>
    <row r="44" spans="1:21" ht="12.75">
      <c r="A44" s="98">
        <f t="shared" si="7"/>
        <v>640000</v>
      </c>
      <c r="B44">
        <v>0.9978</v>
      </c>
      <c r="C44">
        <v>0.99684</v>
      </c>
      <c r="D44">
        <v>0.99552</v>
      </c>
      <c r="E44">
        <v>0.99448</v>
      </c>
      <c r="F44">
        <v>0.99376</v>
      </c>
      <c r="G44">
        <v>0.993</v>
      </c>
      <c r="H44">
        <v>0.99232</v>
      </c>
      <c r="I44">
        <v>0.9916</v>
      </c>
      <c r="J44" s="101"/>
      <c r="K44">
        <v>452</v>
      </c>
      <c r="L44">
        <v>625</v>
      </c>
      <c r="M44">
        <v>875</v>
      </c>
      <c r="N44">
        <v>1061</v>
      </c>
      <c r="O44">
        <v>1243</v>
      </c>
      <c r="P44">
        <v>1383</v>
      </c>
      <c r="Q44">
        <v>1505</v>
      </c>
      <c r="R44">
        <v>1600</v>
      </c>
      <c r="T44">
        <f t="shared" si="5"/>
        <v>413</v>
      </c>
      <c r="U44">
        <f t="shared" si="6"/>
        <v>453</v>
      </c>
    </row>
    <row r="45" spans="1:21" ht="12.75">
      <c r="A45" s="98">
        <f t="shared" si="7"/>
        <v>1280000</v>
      </c>
      <c r="B45">
        <v>0.9950368</v>
      </c>
      <c r="C45">
        <v>0.9941384000000001</v>
      </c>
      <c r="D45">
        <v>0.9909063999999999</v>
      </c>
      <c r="E45">
        <v>0.989868</v>
      </c>
      <c r="F45">
        <v>0.987488</v>
      </c>
      <c r="G45">
        <v>0.9867159999999999</v>
      </c>
      <c r="H45">
        <v>0.9847239999999999</v>
      </c>
      <c r="I45">
        <v>0.9846623999999999</v>
      </c>
      <c r="J45" s="101"/>
      <c r="K45">
        <v>290</v>
      </c>
      <c r="L45">
        <v>427</v>
      </c>
      <c r="M45">
        <v>629</v>
      </c>
      <c r="N45">
        <v>732</v>
      </c>
      <c r="O45">
        <v>860</v>
      </c>
      <c r="P45">
        <v>948</v>
      </c>
      <c r="Q45">
        <v>1061</v>
      </c>
      <c r="R45">
        <v>1158</v>
      </c>
      <c r="T45">
        <f t="shared" si="5"/>
        <v>286</v>
      </c>
      <c r="U45">
        <f t="shared" si="6"/>
        <v>326</v>
      </c>
    </row>
    <row r="46" spans="1:21" ht="12.75">
      <c r="A46" s="98">
        <f t="shared" si="7"/>
        <v>2560000</v>
      </c>
      <c r="B46">
        <v>0.9935632000000001</v>
      </c>
      <c r="C46">
        <v>0.9901431999999999</v>
      </c>
      <c r="D46">
        <v>0.9859751999999999</v>
      </c>
      <c r="E46">
        <v>0.9811592</v>
      </c>
      <c r="F46">
        <v>0.9801588000000001</v>
      </c>
      <c r="G46">
        <v>0.9763952</v>
      </c>
      <c r="H46">
        <v>0.9727188</v>
      </c>
      <c r="I46">
        <v>0.9726808</v>
      </c>
      <c r="J46" s="101"/>
      <c r="K46">
        <v>207</v>
      </c>
      <c r="L46">
        <v>290</v>
      </c>
      <c r="M46">
        <v>448</v>
      </c>
      <c r="N46">
        <v>520</v>
      </c>
      <c r="O46">
        <v>616</v>
      </c>
      <c r="P46">
        <v>689</v>
      </c>
      <c r="Q46">
        <v>768</v>
      </c>
      <c r="R46">
        <v>830</v>
      </c>
      <c r="T46">
        <f t="shared" si="5"/>
        <v>197</v>
      </c>
      <c r="U46">
        <f t="shared" si="6"/>
        <v>237</v>
      </c>
    </row>
    <row r="47" spans="1:21" ht="12.75">
      <c r="A47" s="98">
        <f t="shared" si="7"/>
        <v>5120000</v>
      </c>
      <c r="B47">
        <v>0.9900076</v>
      </c>
      <c r="C47">
        <v>0.9856595999999999</v>
      </c>
      <c r="D47">
        <v>0.9809715999999999</v>
      </c>
      <c r="E47">
        <v>0.9741635999999999</v>
      </c>
      <c r="F47">
        <v>0.9742036</v>
      </c>
      <c r="G47">
        <v>0.9682304</v>
      </c>
      <c r="H47">
        <v>0.9663192</v>
      </c>
      <c r="I47">
        <v>0.9640304000000001</v>
      </c>
      <c r="J47" s="101"/>
      <c r="K47">
        <v>148</v>
      </c>
      <c r="L47">
        <v>206</v>
      </c>
      <c r="M47">
        <v>310</v>
      </c>
      <c r="N47">
        <v>362</v>
      </c>
      <c r="O47">
        <v>443</v>
      </c>
      <c r="P47">
        <v>472</v>
      </c>
      <c r="Q47">
        <v>519</v>
      </c>
      <c r="R47">
        <v>575</v>
      </c>
      <c r="T47">
        <f t="shared" si="5"/>
        <v>133</v>
      </c>
      <c r="U47">
        <f t="shared" si="6"/>
        <v>173</v>
      </c>
    </row>
    <row r="48" spans="1:21" ht="12.75">
      <c r="A48" s="98">
        <v>10000000</v>
      </c>
      <c r="B48">
        <v>0.9851304000000001</v>
      </c>
      <c r="C48">
        <v>0.9782172</v>
      </c>
      <c r="D48">
        <v>0.9694476</v>
      </c>
      <c r="E48">
        <v>0.9627576</v>
      </c>
      <c r="F48">
        <v>0.9569539999999999</v>
      </c>
      <c r="G48">
        <v>0.9514464000000001</v>
      </c>
      <c r="H48">
        <v>0.9483016</v>
      </c>
      <c r="I48">
        <v>0.943668</v>
      </c>
      <c r="J48" s="101"/>
      <c r="K48">
        <v>124</v>
      </c>
      <c r="L48">
        <v>163</v>
      </c>
      <c r="M48">
        <v>239</v>
      </c>
      <c r="N48">
        <v>274</v>
      </c>
      <c r="O48">
        <v>326</v>
      </c>
      <c r="P48">
        <v>347</v>
      </c>
      <c r="Q48">
        <v>382</v>
      </c>
      <c r="R48">
        <v>420</v>
      </c>
      <c r="T48">
        <f t="shared" si="5"/>
        <v>90</v>
      </c>
      <c r="U48">
        <f t="shared" si="6"/>
        <v>130</v>
      </c>
    </row>
    <row r="49" spans="1:21" ht="12.75">
      <c r="A49" s="98">
        <f>2*A48</f>
        <v>20000000</v>
      </c>
      <c r="B49">
        <v>0.9761256</v>
      </c>
      <c r="C49">
        <v>0.9665648000000001</v>
      </c>
      <c r="D49">
        <v>0.9543028</v>
      </c>
      <c r="E49">
        <v>0.9431824</v>
      </c>
      <c r="F49">
        <v>0.9328144</v>
      </c>
      <c r="G49">
        <v>0.924028</v>
      </c>
      <c r="H49">
        <v>0.9180188</v>
      </c>
      <c r="I49">
        <v>0.9128228</v>
      </c>
      <c r="J49" s="101"/>
      <c r="K49">
        <v>75</v>
      </c>
      <c r="L49">
        <v>102</v>
      </c>
      <c r="M49">
        <v>170</v>
      </c>
      <c r="N49">
        <v>172</v>
      </c>
      <c r="O49">
        <v>211</v>
      </c>
      <c r="P49">
        <v>228</v>
      </c>
      <c r="Q49">
        <v>287</v>
      </c>
      <c r="R49">
        <v>308</v>
      </c>
      <c r="T49">
        <f t="shared" si="5"/>
        <v>57</v>
      </c>
      <c r="U49">
        <f t="shared" si="6"/>
        <v>97</v>
      </c>
    </row>
    <row r="50" spans="1:21" ht="12.75">
      <c r="A50" s="98">
        <f aca="true" t="shared" si="8" ref="A50:A57">2*A49</f>
        <v>40000000</v>
      </c>
      <c r="B50">
        <v>0.9647324</v>
      </c>
      <c r="C50">
        <v>0.9528868000000001</v>
      </c>
      <c r="D50">
        <v>0.9326704</v>
      </c>
      <c r="E50">
        <v>0.9177068</v>
      </c>
      <c r="F50">
        <v>0.9059948</v>
      </c>
      <c r="G50">
        <v>0.8924472000000001</v>
      </c>
      <c r="H50">
        <v>0.8835911999999999</v>
      </c>
      <c r="I50">
        <v>0.88022</v>
      </c>
      <c r="J50" s="101"/>
      <c r="K50">
        <v>53</v>
      </c>
      <c r="L50">
        <v>74</v>
      </c>
      <c r="M50">
        <v>114</v>
      </c>
      <c r="N50">
        <v>129</v>
      </c>
      <c r="O50">
        <v>144</v>
      </c>
      <c r="P50">
        <v>174</v>
      </c>
      <c r="Q50">
        <v>198</v>
      </c>
      <c r="R50">
        <v>223</v>
      </c>
      <c r="T50">
        <f t="shared" si="5"/>
        <v>35</v>
      </c>
      <c r="U50">
        <f t="shared" si="6"/>
        <v>75</v>
      </c>
    </row>
    <row r="51" spans="1:21" ht="12.75">
      <c r="A51" s="98">
        <f t="shared" si="8"/>
        <v>80000000</v>
      </c>
      <c r="B51">
        <v>0.9500048</v>
      </c>
      <c r="C51">
        <v>0.9315052</v>
      </c>
      <c r="D51">
        <v>0.9056632</v>
      </c>
      <c r="E51">
        <v>0.8845899999999999</v>
      </c>
      <c r="F51">
        <v>0.8704891999999999</v>
      </c>
      <c r="G51">
        <v>0.8583928</v>
      </c>
      <c r="H51">
        <v>0.8438596</v>
      </c>
      <c r="I51">
        <v>0.8318076000000001</v>
      </c>
      <c r="J51" s="101"/>
      <c r="K51">
        <v>32</v>
      </c>
      <c r="L51">
        <v>55</v>
      </c>
      <c r="M51">
        <v>76</v>
      </c>
      <c r="N51">
        <v>109</v>
      </c>
      <c r="O51">
        <v>128</v>
      </c>
      <c r="P51">
        <v>123</v>
      </c>
      <c r="Q51">
        <v>121</v>
      </c>
      <c r="R51">
        <v>147</v>
      </c>
      <c r="T51">
        <f t="shared" si="5"/>
        <v>19</v>
      </c>
      <c r="U51">
        <f t="shared" si="6"/>
        <v>59</v>
      </c>
    </row>
    <row r="52" spans="1:21" ht="12.75">
      <c r="A52" s="98">
        <f t="shared" si="8"/>
        <v>160000000</v>
      </c>
      <c r="B52">
        <v>0.929756</v>
      </c>
      <c r="C52">
        <v>0.9012784</v>
      </c>
      <c r="D52">
        <v>0.8658616</v>
      </c>
      <c r="E52">
        <v>0.8381067999999999</v>
      </c>
      <c r="F52">
        <v>0.8136064000000001</v>
      </c>
      <c r="G52">
        <v>0.7956791999999999</v>
      </c>
      <c r="H52">
        <v>0.7796928000000001</v>
      </c>
      <c r="I52">
        <v>0.7623772000000001</v>
      </c>
      <c r="J52" s="101"/>
      <c r="K52">
        <v>33</v>
      </c>
      <c r="L52">
        <v>36</v>
      </c>
      <c r="M52">
        <v>62</v>
      </c>
      <c r="N52">
        <v>62</v>
      </c>
      <c r="O52">
        <v>66</v>
      </c>
      <c r="P52">
        <v>91</v>
      </c>
      <c r="Q52">
        <v>90</v>
      </c>
      <c r="R52">
        <v>88</v>
      </c>
      <c r="T52">
        <f t="shared" si="5"/>
        <v>7</v>
      </c>
      <c r="U52">
        <f t="shared" si="6"/>
        <v>47</v>
      </c>
    </row>
    <row r="53" spans="1:21" ht="12.75">
      <c r="A53" s="98">
        <f t="shared" si="8"/>
        <v>320000000</v>
      </c>
      <c r="B53">
        <v>0.8979404</v>
      </c>
      <c r="C53">
        <v>0.8586528</v>
      </c>
      <c r="D53">
        <v>0.806612</v>
      </c>
      <c r="E53">
        <v>0.767542</v>
      </c>
      <c r="F53">
        <v>0.7356316</v>
      </c>
      <c r="G53">
        <v>0.7101596</v>
      </c>
      <c r="H53">
        <v>0.6843376</v>
      </c>
      <c r="I53">
        <v>0.663252</v>
      </c>
      <c r="J53" s="101"/>
      <c r="K53">
        <v>18</v>
      </c>
      <c r="L53">
        <v>23</v>
      </c>
      <c r="M53">
        <v>36</v>
      </c>
      <c r="N53">
        <v>43</v>
      </c>
      <c r="O53">
        <v>58</v>
      </c>
      <c r="P53">
        <v>58</v>
      </c>
      <c r="Q53">
        <v>60</v>
      </c>
      <c r="R53">
        <v>56</v>
      </c>
      <c r="T53">
        <f t="shared" si="5"/>
        <v>0</v>
      </c>
      <c r="U53">
        <f t="shared" si="6"/>
        <v>39</v>
      </c>
    </row>
    <row r="54" spans="1:21" ht="12.75">
      <c r="A54" s="98">
        <f t="shared" si="8"/>
        <v>640000000</v>
      </c>
      <c r="B54">
        <v>0.8520048</v>
      </c>
      <c r="C54">
        <v>0.7999312</v>
      </c>
      <c r="D54">
        <v>0.729936</v>
      </c>
      <c r="E54">
        <v>0.6809183999999999</v>
      </c>
      <c r="F54">
        <v>0.6373059999999999</v>
      </c>
      <c r="G54">
        <v>0.6054412</v>
      </c>
      <c r="H54">
        <v>0.5720036000000001</v>
      </c>
      <c r="I54">
        <v>0.5468236</v>
      </c>
      <c r="J54" s="101"/>
      <c r="K54">
        <v>13</v>
      </c>
      <c r="L54">
        <v>18</v>
      </c>
      <c r="M54">
        <v>29</v>
      </c>
      <c r="N54">
        <v>33</v>
      </c>
      <c r="O54">
        <v>31</v>
      </c>
      <c r="P54">
        <v>36</v>
      </c>
      <c r="Q54">
        <v>43</v>
      </c>
      <c r="R54">
        <v>46</v>
      </c>
      <c r="T54">
        <f t="shared" si="5"/>
        <v>0</v>
      </c>
      <c r="U54">
        <f t="shared" si="6"/>
        <v>34</v>
      </c>
    </row>
    <row r="55" spans="1:21" ht="12.75">
      <c r="A55" s="98">
        <f t="shared" si="8"/>
        <v>1280000000</v>
      </c>
      <c r="B55">
        <v>0.7920916</v>
      </c>
      <c r="C55">
        <v>0.7208708</v>
      </c>
      <c r="D55">
        <v>0.6313156</v>
      </c>
      <c r="E55">
        <v>0.567498</v>
      </c>
      <c r="F55">
        <v>0.5132568</v>
      </c>
      <c r="G55">
        <v>0.4713924</v>
      </c>
      <c r="H55">
        <v>0.43816</v>
      </c>
      <c r="I55">
        <v>0.40791360000000004</v>
      </c>
      <c r="J55" s="101"/>
      <c r="K55">
        <v>10</v>
      </c>
      <c r="L55">
        <v>11</v>
      </c>
      <c r="M55">
        <v>16</v>
      </c>
      <c r="N55">
        <v>20</v>
      </c>
      <c r="O55">
        <v>22</v>
      </c>
      <c r="P55">
        <v>29</v>
      </c>
      <c r="Q55">
        <v>27</v>
      </c>
      <c r="R55">
        <v>28</v>
      </c>
      <c r="T55">
        <f t="shared" si="5"/>
        <v>0</v>
      </c>
      <c r="U55">
        <f t="shared" si="6"/>
        <v>30</v>
      </c>
    </row>
    <row r="56" spans="1:21" ht="12.75">
      <c r="A56" s="98">
        <f t="shared" si="8"/>
        <v>2560000000</v>
      </c>
      <c r="B56">
        <v>0.7065235999999999</v>
      </c>
      <c r="C56">
        <v>0.6155232</v>
      </c>
      <c r="D56">
        <v>0.5004584000000001</v>
      </c>
      <c r="E56">
        <v>0.4284052</v>
      </c>
      <c r="F56">
        <v>0.3707184</v>
      </c>
      <c r="G56">
        <v>0.32291559999999997</v>
      </c>
      <c r="H56">
        <v>0.2857356</v>
      </c>
      <c r="I56">
        <v>0.2537224</v>
      </c>
      <c r="J56" s="101"/>
      <c r="K56">
        <v>6</v>
      </c>
      <c r="L56">
        <v>8</v>
      </c>
      <c r="M56">
        <v>11</v>
      </c>
      <c r="N56">
        <v>13</v>
      </c>
      <c r="O56">
        <v>14</v>
      </c>
      <c r="P56">
        <v>16</v>
      </c>
      <c r="Q56">
        <v>17</v>
      </c>
      <c r="R56">
        <v>18</v>
      </c>
      <c r="T56">
        <f t="shared" si="5"/>
        <v>0</v>
      </c>
      <c r="U56">
        <f t="shared" si="6"/>
        <v>27</v>
      </c>
    </row>
    <row r="57" spans="1:21" ht="12.75">
      <c r="A57" s="98">
        <f t="shared" si="8"/>
        <v>5120000000</v>
      </c>
      <c r="B57">
        <v>0.5932432</v>
      </c>
      <c r="C57">
        <v>0.4837068</v>
      </c>
      <c r="D57">
        <v>0.35489319999999996</v>
      </c>
      <c r="E57">
        <v>0.274662</v>
      </c>
      <c r="F57">
        <v>0.218916</v>
      </c>
      <c r="G57">
        <v>0.17784400000000003</v>
      </c>
      <c r="H57">
        <v>0.1460268</v>
      </c>
      <c r="I57">
        <v>0.121022</v>
      </c>
      <c r="J57" s="101"/>
      <c r="K57">
        <v>4</v>
      </c>
      <c r="L57">
        <v>6</v>
      </c>
      <c r="M57">
        <v>8</v>
      </c>
      <c r="N57">
        <v>9</v>
      </c>
      <c r="O57">
        <v>10</v>
      </c>
      <c r="P57">
        <v>11</v>
      </c>
      <c r="Q57">
        <v>11</v>
      </c>
      <c r="R57">
        <v>11</v>
      </c>
      <c r="T57">
        <f t="shared" si="5"/>
        <v>0</v>
      </c>
      <c r="U57">
        <f t="shared" si="6"/>
        <v>25</v>
      </c>
    </row>
    <row r="58" spans="1:21" ht="12.75">
      <c r="A58" s="98">
        <v>10000000000</v>
      </c>
      <c r="B58">
        <v>0.45313159999999997</v>
      </c>
      <c r="C58">
        <v>0.33388439999999997</v>
      </c>
      <c r="D58">
        <v>0.2092676</v>
      </c>
      <c r="E58">
        <v>0.1406692</v>
      </c>
      <c r="F58">
        <v>0.09949720000000001</v>
      </c>
      <c r="G58">
        <v>0.0712832</v>
      </c>
      <c r="H58">
        <v>0.05253080000000001</v>
      </c>
      <c r="I58">
        <v>0.0409224</v>
      </c>
      <c r="J58" s="101"/>
      <c r="K58">
        <v>3</v>
      </c>
      <c r="L58">
        <v>4</v>
      </c>
      <c r="M58">
        <v>4</v>
      </c>
      <c r="N58">
        <v>5</v>
      </c>
      <c r="O58">
        <v>6</v>
      </c>
      <c r="P58">
        <v>7</v>
      </c>
      <c r="Q58">
        <v>7</v>
      </c>
      <c r="R58">
        <v>7</v>
      </c>
      <c r="T58">
        <f t="shared" si="5"/>
        <v>0</v>
      </c>
      <c r="U58">
        <f t="shared" si="6"/>
        <v>23</v>
      </c>
    </row>
    <row r="59" spans="1:21" ht="12.75">
      <c r="A59" s="98">
        <f>2*A58</f>
        <v>20000000000</v>
      </c>
      <c r="B59">
        <v>0.29035520000000004</v>
      </c>
      <c r="C59">
        <v>0.1840216</v>
      </c>
      <c r="D59">
        <v>0.0917104</v>
      </c>
      <c r="E59">
        <v>0.0528984</v>
      </c>
      <c r="F59">
        <v>0.0351632</v>
      </c>
      <c r="G59">
        <v>0.027720400000000003</v>
      </c>
      <c r="H59">
        <v>0.024857599999999997</v>
      </c>
      <c r="I59">
        <v>0.023777600000000003</v>
      </c>
      <c r="J59" s="101"/>
      <c r="K59">
        <v>2</v>
      </c>
      <c r="L59">
        <v>2</v>
      </c>
      <c r="M59">
        <v>3</v>
      </c>
      <c r="N59">
        <v>3</v>
      </c>
      <c r="O59">
        <v>5</v>
      </c>
      <c r="P59">
        <v>7</v>
      </c>
      <c r="Q59">
        <v>7</v>
      </c>
      <c r="R59">
        <v>0</v>
      </c>
      <c r="T59">
        <f t="shared" si="5"/>
        <v>0</v>
      </c>
      <c r="U59">
        <f t="shared" si="6"/>
        <v>22</v>
      </c>
    </row>
    <row r="60" spans="1:21" ht="12.75">
      <c r="A60" s="98">
        <f aca="true" t="shared" si="9" ref="A60:A67">2*A59</f>
        <v>40000000000</v>
      </c>
      <c r="B60">
        <v>0.1400756</v>
      </c>
      <c r="C60">
        <v>0.0755092</v>
      </c>
      <c r="D60">
        <v>0.038754000000000004</v>
      </c>
      <c r="E60">
        <v>0.0337736</v>
      </c>
      <c r="F60">
        <v>0.03322</v>
      </c>
      <c r="G60">
        <v>0.0332176</v>
      </c>
      <c r="H60">
        <v>0.033217199999999995</v>
      </c>
      <c r="I60">
        <v>0.033217199999999995</v>
      </c>
      <c r="J60" s="101"/>
      <c r="K60">
        <v>1</v>
      </c>
      <c r="L60">
        <v>2</v>
      </c>
      <c r="M60">
        <v>3</v>
      </c>
      <c r="N60">
        <v>0</v>
      </c>
      <c r="O60">
        <v>0</v>
      </c>
      <c r="P60">
        <v>0</v>
      </c>
      <c r="Q60">
        <v>19</v>
      </c>
      <c r="R60">
        <v>24</v>
      </c>
      <c r="T60">
        <f t="shared" si="5"/>
        <v>0</v>
      </c>
      <c r="U60">
        <f t="shared" si="6"/>
        <v>22</v>
      </c>
    </row>
    <row r="61" spans="1:21" ht="12.75">
      <c r="A61" s="98">
        <f t="shared" si="9"/>
        <v>80000000000</v>
      </c>
      <c r="B61">
        <v>0.0512912</v>
      </c>
      <c r="C61">
        <v>0.035116</v>
      </c>
      <c r="D61">
        <v>0.0331148</v>
      </c>
      <c r="E61">
        <v>0.0330084</v>
      </c>
      <c r="F61">
        <v>0.0330084</v>
      </c>
      <c r="G61">
        <v>0.0330084</v>
      </c>
      <c r="H61">
        <v>0.0330084</v>
      </c>
      <c r="I61">
        <v>0.0330084</v>
      </c>
      <c r="J61" s="101"/>
      <c r="K61">
        <v>1</v>
      </c>
      <c r="L61">
        <v>0</v>
      </c>
      <c r="M61">
        <v>0</v>
      </c>
      <c r="N61">
        <v>12</v>
      </c>
      <c r="O61">
        <v>12</v>
      </c>
      <c r="P61">
        <v>12</v>
      </c>
      <c r="Q61">
        <v>11</v>
      </c>
      <c r="R61">
        <v>18</v>
      </c>
      <c r="T61">
        <f t="shared" si="5"/>
        <v>0</v>
      </c>
      <c r="U61">
        <f t="shared" si="6"/>
        <v>21</v>
      </c>
    </row>
    <row r="62" spans="1:21" ht="12.75">
      <c r="A62" s="98">
        <f t="shared" si="9"/>
        <v>160000000000</v>
      </c>
      <c r="B62">
        <v>0.0172316</v>
      </c>
      <c r="C62">
        <v>0.0163344</v>
      </c>
      <c r="D62">
        <v>0.016331599999999998</v>
      </c>
      <c r="E62">
        <v>0.016331599999999998</v>
      </c>
      <c r="F62">
        <v>0.016331599999999998</v>
      </c>
      <c r="G62">
        <v>0.016331599999999998</v>
      </c>
      <c r="H62">
        <v>0.016331599999999998</v>
      </c>
      <c r="I62">
        <v>0.016331599999999998</v>
      </c>
      <c r="J62" s="101"/>
      <c r="K62">
        <v>0</v>
      </c>
      <c r="L62">
        <v>0</v>
      </c>
      <c r="M62">
        <v>12</v>
      </c>
      <c r="N62">
        <v>5</v>
      </c>
      <c r="O62">
        <v>6</v>
      </c>
      <c r="P62">
        <v>7</v>
      </c>
      <c r="Q62">
        <v>7</v>
      </c>
      <c r="R62">
        <v>7</v>
      </c>
      <c r="T62">
        <f t="shared" si="5"/>
        <v>0</v>
      </c>
      <c r="U62">
        <f t="shared" si="6"/>
        <v>21</v>
      </c>
    </row>
    <row r="63" spans="1:21" ht="12.75">
      <c r="A63" s="98">
        <f t="shared" si="9"/>
        <v>320000000000</v>
      </c>
      <c r="B63">
        <v>0.0020308</v>
      </c>
      <c r="C63">
        <v>0.0020296000000000003</v>
      </c>
      <c r="D63">
        <v>0.0020296000000000003</v>
      </c>
      <c r="E63">
        <v>0.0020296000000000003</v>
      </c>
      <c r="F63">
        <v>0.0020296000000000003</v>
      </c>
      <c r="G63">
        <v>0.0020296000000000003</v>
      </c>
      <c r="H63">
        <v>0.0020296000000000003</v>
      </c>
      <c r="I63">
        <v>0.0020296000000000003</v>
      </c>
      <c r="J63" s="101"/>
      <c r="K63">
        <v>0</v>
      </c>
      <c r="L63">
        <v>7</v>
      </c>
      <c r="M63">
        <v>9</v>
      </c>
      <c r="N63">
        <v>3</v>
      </c>
      <c r="O63">
        <v>4</v>
      </c>
      <c r="P63">
        <v>5</v>
      </c>
      <c r="Q63">
        <v>6</v>
      </c>
      <c r="R63">
        <v>7</v>
      </c>
      <c r="T63">
        <f t="shared" si="5"/>
        <v>0</v>
      </c>
      <c r="U63">
        <f t="shared" si="6"/>
        <v>21</v>
      </c>
    </row>
    <row r="64" spans="1:21" ht="12.75">
      <c r="A64" s="98">
        <f t="shared" si="9"/>
        <v>640000000000</v>
      </c>
      <c r="B64">
        <v>1.8E-05</v>
      </c>
      <c r="C64">
        <v>1.8E-05</v>
      </c>
      <c r="D64">
        <v>1.8E-05</v>
      </c>
      <c r="E64">
        <v>1.8E-05</v>
      </c>
      <c r="F64">
        <v>1.8E-05</v>
      </c>
      <c r="G64">
        <v>1.8E-05</v>
      </c>
      <c r="H64">
        <v>1.8E-05</v>
      </c>
      <c r="I64">
        <v>1.8E-05</v>
      </c>
      <c r="J64" s="101"/>
      <c r="K64">
        <v>1</v>
      </c>
      <c r="L64">
        <v>4</v>
      </c>
      <c r="M64">
        <v>1</v>
      </c>
      <c r="N64">
        <v>0</v>
      </c>
      <c r="O64">
        <v>2</v>
      </c>
      <c r="P64">
        <v>4</v>
      </c>
      <c r="Q64">
        <v>1</v>
      </c>
      <c r="R64">
        <v>2</v>
      </c>
      <c r="T64">
        <f t="shared" si="5"/>
        <v>0</v>
      </c>
      <c r="U64">
        <f t="shared" si="6"/>
        <v>20</v>
      </c>
    </row>
    <row r="65" spans="1:21" ht="12.75">
      <c r="A65" s="98">
        <f t="shared" si="9"/>
        <v>1280000000000</v>
      </c>
      <c r="B65">
        <v>2E-06</v>
      </c>
      <c r="C65">
        <v>2E-06</v>
      </c>
      <c r="D65">
        <v>2E-06</v>
      </c>
      <c r="E65">
        <v>2E-06</v>
      </c>
      <c r="F65">
        <v>2E-06</v>
      </c>
      <c r="G65">
        <v>2E-06</v>
      </c>
      <c r="H65">
        <v>2E-06</v>
      </c>
      <c r="I65">
        <v>2E-06</v>
      </c>
      <c r="J65" s="101"/>
      <c r="K65">
        <v>0</v>
      </c>
      <c r="L65">
        <v>0</v>
      </c>
      <c r="M65">
        <v>0</v>
      </c>
      <c r="N65">
        <v>0</v>
      </c>
      <c r="O65">
        <v>0</v>
      </c>
      <c r="P65">
        <v>0</v>
      </c>
      <c r="Q65">
        <v>0</v>
      </c>
      <c r="R65">
        <v>0</v>
      </c>
      <c r="T65">
        <f t="shared" si="5"/>
        <v>0</v>
      </c>
      <c r="U65">
        <f t="shared" si="6"/>
        <v>20</v>
      </c>
    </row>
    <row r="66" spans="1:21" ht="12.75">
      <c r="A66" s="98">
        <f t="shared" si="9"/>
        <v>2560000000000</v>
      </c>
      <c r="B66">
        <v>2E-06</v>
      </c>
      <c r="C66">
        <v>2E-06</v>
      </c>
      <c r="D66">
        <v>2E-06</v>
      </c>
      <c r="E66">
        <v>2E-06</v>
      </c>
      <c r="F66">
        <v>2E-06</v>
      </c>
      <c r="G66">
        <v>2E-06</v>
      </c>
      <c r="H66">
        <v>2E-06</v>
      </c>
      <c r="I66">
        <v>2E-06</v>
      </c>
      <c r="J66" s="101"/>
      <c r="K66">
        <v>0</v>
      </c>
      <c r="L66">
        <v>0</v>
      </c>
      <c r="M66">
        <v>0</v>
      </c>
      <c r="N66">
        <v>0</v>
      </c>
      <c r="O66">
        <v>0</v>
      </c>
      <c r="P66">
        <v>0</v>
      </c>
      <c r="Q66">
        <v>0</v>
      </c>
      <c r="R66">
        <v>0</v>
      </c>
      <c r="T66">
        <f t="shared" si="5"/>
        <v>0</v>
      </c>
      <c r="U66">
        <f t="shared" si="6"/>
        <v>20</v>
      </c>
    </row>
    <row r="67" spans="1:21" ht="12.75">
      <c r="A67" s="98">
        <f t="shared" si="9"/>
        <v>5120000000000</v>
      </c>
      <c r="B67">
        <v>2E-06</v>
      </c>
      <c r="C67">
        <v>2E-06</v>
      </c>
      <c r="D67">
        <v>2E-06</v>
      </c>
      <c r="E67">
        <v>2E-06</v>
      </c>
      <c r="F67">
        <v>2E-06</v>
      </c>
      <c r="G67">
        <v>2E-06</v>
      </c>
      <c r="H67">
        <v>2E-06</v>
      </c>
      <c r="I67">
        <v>2E-06</v>
      </c>
      <c r="J67" s="101"/>
      <c r="K67">
        <v>0</v>
      </c>
      <c r="L67">
        <v>0</v>
      </c>
      <c r="M67">
        <v>0</v>
      </c>
      <c r="N67">
        <v>0</v>
      </c>
      <c r="O67">
        <v>0</v>
      </c>
      <c r="P67">
        <v>0</v>
      </c>
      <c r="Q67">
        <v>0</v>
      </c>
      <c r="R67">
        <v>0</v>
      </c>
      <c r="T67">
        <f t="shared" si="5"/>
        <v>0</v>
      </c>
      <c r="U67">
        <f t="shared" si="6"/>
        <v>20</v>
      </c>
    </row>
    <row r="69" spans="1:18" ht="12.75">
      <c r="A69" s="117" t="s">
        <v>183</v>
      </c>
      <c r="B69" s="117"/>
      <c r="C69" s="117"/>
      <c r="D69" s="117"/>
      <c r="E69" s="117"/>
      <c r="F69" s="117"/>
      <c r="G69" s="117"/>
      <c r="H69" s="117"/>
      <c r="I69" s="117"/>
      <c r="J69" s="117" t="s">
        <v>185</v>
      </c>
      <c r="K69" s="117"/>
      <c r="L69" s="117"/>
      <c r="M69" s="117"/>
      <c r="N69" s="117"/>
      <c r="O69" s="117"/>
      <c r="P69" s="117"/>
      <c r="Q69" s="117"/>
      <c r="R69" s="117"/>
    </row>
    <row r="70" spans="1:18" ht="12.75">
      <c r="A70">
        <v>2</v>
      </c>
      <c r="B70" s="112" t="s">
        <v>182</v>
      </c>
      <c r="C70" s="110"/>
      <c r="D70" s="110"/>
      <c r="E70" s="110"/>
      <c r="F70" s="110"/>
      <c r="G70" s="110"/>
      <c r="H70" s="110"/>
      <c r="I70" s="110"/>
      <c r="J70" s="99"/>
      <c r="K70" s="110" t="s">
        <v>184</v>
      </c>
      <c r="L70" s="110"/>
      <c r="M70" s="110"/>
      <c r="N70" s="110"/>
      <c r="O70" s="110"/>
      <c r="P70" s="110"/>
      <c r="Q70" s="110"/>
      <c r="R70" s="111"/>
    </row>
    <row r="71" spans="1:18" ht="12.75">
      <c r="A71" s="96" t="s">
        <v>157</v>
      </c>
      <c r="B71" s="60">
        <v>1</v>
      </c>
      <c r="C71" s="5">
        <v>2</v>
      </c>
      <c r="D71" s="5">
        <v>4</v>
      </c>
      <c r="E71" s="5">
        <v>6</v>
      </c>
      <c r="F71" s="5">
        <v>8</v>
      </c>
      <c r="G71" s="5">
        <v>10</v>
      </c>
      <c r="H71" s="5">
        <v>12</v>
      </c>
      <c r="I71" s="5">
        <v>14</v>
      </c>
      <c r="J71" s="100"/>
      <c r="K71" s="5">
        <v>1</v>
      </c>
      <c r="L71" s="5">
        <v>2</v>
      </c>
      <c r="M71" s="5">
        <v>4</v>
      </c>
      <c r="N71" s="5">
        <v>6</v>
      </c>
      <c r="O71" s="5">
        <v>8</v>
      </c>
      <c r="P71" s="5">
        <v>10</v>
      </c>
      <c r="Q71" s="5">
        <v>12</v>
      </c>
      <c r="R71" s="5">
        <v>14</v>
      </c>
    </row>
    <row r="72" spans="1:21" ht="12.75">
      <c r="A72" s="97">
        <v>10000</v>
      </c>
      <c r="B72">
        <v>0.99972</v>
      </c>
      <c r="C72">
        <v>0.9996</v>
      </c>
      <c r="D72">
        <v>0.9994400000000001</v>
      </c>
      <c r="E72">
        <v>0.9994000000000001</v>
      </c>
      <c r="F72">
        <v>0.9992</v>
      </c>
      <c r="G72">
        <v>0.9992</v>
      </c>
      <c r="H72">
        <v>0.99904</v>
      </c>
      <c r="I72">
        <v>0.99916</v>
      </c>
      <c r="J72" s="101"/>
      <c r="K72">
        <v>3444</v>
      </c>
      <c r="L72">
        <v>4879</v>
      </c>
      <c r="M72">
        <v>6908</v>
      </c>
      <c r="N72">
        <v>8465</v>
      </c>
      <c r="O72">
        <v>9778</v>
      </c>
      <c r="P72">
        <v>10934</v>
      </c>
      <c r="Q72">
        <v>11980</v>
      </c>
      <c r="R72">
        <v>12941</v>
      </c>
      <c r="T72">
        <f>MAX(0,ROUND(SQRT(2*K$3/($A72/((10^9)*60)))-20,0))</f>
        <v>3444</v>
      </c>
      <c r="U72">
        <f>MAX(15,ROUND(SQRT(2*K$3/($A72/((10^9)*60)))+20,0))</f>
        <v>3484</v>
      </c>
    </row>
    <row r="73" spans="1:21" ht="12.75">
      <c r="A73" s="98">
        <f>2*A72</f>
        <v>20000</v>
      </c>
      <c r="B73">
        <v>0.9996</v>
      </c>
      <c r="C73">
        <v>0.9994400000000001</v>
      </c>
      <c r="D73">
        <v>0.9992</v>
      </c>
      <c r="E73">
        <v>0.99904</v>
      </c>
      <c r="F73">
        <v>0.99888</v>
      </c>
      <c r="G73">
        <v>0.9987999999999999</v>
      </c>
      <c r="H73">
        <v>0.9987999999999999</v>
      </c>
      <c r="I73">
        <v>0.9986</v>
      </c>
      <c r="J73" s="101"/>
      <c r="K73">
        <v>2429</v>
      </c>
      <c r="L73">
        <v>3444</v>
      </c>
      <c r="M73">
        <v>4879</v>
      </c>
      <c r="N73">
        <v>5980</v>
      </c>
      <c r="O73">
        <v>6908</v>
      </c>
      <c r="P73">
        <v>7726</v>
      </c>
      <c r="Q73">
        <v>8465</v>
      </c>
      <c r="R73">
        <v>9145</v>
      </c>
      <c r="T73">
        <f aca="true" t="shared" si="10" ref="T73:T101">MAX(0,ROUND(SQRT(2*K$3/($A73/((10^9)*60)))-20,0))</f>
        <v>2429</v>
      </c>
      <c r="U73">
        <f aca="true" t="shared" si="11" ref="U73:U101">MAX(15,ROUND(SQRT(2*K$3/($A73/((10^9)*60)))+20,0))</f>
        <v>2469</v>
      </c>
    </row>
    <row r="74" spans="1:21" ht="12.75">
      <c r="A74" s="98">
        <f aca="true" t="shared" si="12" ref="A74:A81">2*A73</f>
        <v>40000</v>
      </c>
      <c r="B74">
        <v>0.9994400000000001</v>
      </c>
      <c r="C74">
        <v>0.9992</v>
      </c>
      <c r="D74">
        <v>0.99888</v>
      </c>
      <c r="E74">
        <v>0.99868</v>
      </c>
      <c r="F74">
        <v>0.9984</v>
      </c>
      <c r="G74">
        <v>0.9982</v>
      </c>
      <c r="H74">
        <v>0.99808</v>
      </c>
      <c r="I74">
        <v>0.99804</v>
      </c>
      <c r="J74" s="101"/>
      <c r="K74">
        <v>1724</v>
      </c>
      <c r="L74">
        <v>2429</v>
      </c>
      <c r="M74">
        <v>3444</v>
      </c>
      <c r="N74">
        <v>4223</v>
      </c>
      <c r="O74">
        <v>4879</v>
      </c>
      <c r="P74">
        <v>5457</v>
      </c>
      <c r="Q74">
        <v>5980</v>
      </c>
      <c r="R74">
        <v>6461</v>
      </c>
      <c r="T74">
        <f t="shared" si="10"/>
        <v>1712</v>
      </c>
      <c r="U74">
        <f t="shared" si="11"/>
        <v>1752</v>
      </c>
    </row>
    <row r="75" spans="1:21" ht="12.75">
      <c r="A75" s="98">
        <f t="shared" si="12"/>
        <v>80000</v>
      </c>
      <c r="B75">
        <v>0.9992</v>
      </c>
      <c r="C75">
        <v>0.99888</v>
      </c>
      <c r="D75">
        <v>0.9984</v>
      </c>
      <c r="E75">
        <v>0.99808</v>
      </c>
      <c r="F75">
        <v>0.99776</v>
      </c>
      <c r="G75">
        <v>0.9976</v>
      </c>
      <c r="H75">
        <v>0.99736</v>
      </c>
      <c r="I75">
        <v>0.9972000000000001</v>
      </c>
      <c r="J75" s="101"/>
      <c r="K75">
        <v>1219</v>
      </c>
      <c r="L75">
        <v>1723</v>
      </c>
      <c r="M75">
        <v>2429</v>
      </c>
      <c r="N75">
        <v>2980</v>
      </c>
      <c r="O75">
        <v>3444</v>
      </c>
      <c r="P75">
        <v>3853</v>
      </c>
      <c r="Q75">
        <v>4223</v>
      </c>
      <c r="R75">
        <v>4563</v>
      </c>
      <c r="T75">
        <f t="shared" si="10"/>
        <v>1205</v>
      </c>
      <c r="U75">
        <f t="shared" si="11"/>
        <v>1245</v>
      </c>
    </row>
    <row r="76" spans="1:21" ht="12.75">
      <c r="A76" s="98">
        <f t="shared" si="12"/>
        <v>160000</v>
      </c>
      <c r="B76">
        <v>0.99888</v>
      </c>
      <c r="C76">
        <v>0.9984</v>
      </c>
      <c r="D76">
        <v>0.99776</v>
      </c>
      <c r="E76">
        <v>0.9972400000000001</v>
      </c>
      <c r="F76">
        <v>0.9968</v>
      </c>
      <c r="G76">
        <v>0.9964</v>
      </c>
      <c r="H76">
        <v>0.9961600000000002</v>
      </c>
      <c r="I76">
        <v>0.9958</v>
      </c>
      <c r="J76" s="101"/>
      <c r="K76">
        <v>878</v>
      </c>
      <c r="L76">
        <v>1220</v>
      </c>
      <c r="M76">
        <v>1723</v>
      </c>
      <c r="N76">
        <v>2103</v>
      </c>
      <c r="O76">
        <v>2430</v>
      </c>
      <c r="P76">
        <v>2719</v>
      </c>
      <c r="Q76">
        <v>2982</v>
      </c>
      <c r="R76">
        <v>3221</v>
      </c>
      <c r="T76">
        <f t="shared" si="10"/>
        <v>846</v>
      </c>
      <c r="U76">
        <f t="shared" si="11"/>
        <v>886</v>
      </c>
    </row>
    <row r="77" spans="1:21" ht="12.75">
      <c r="A77" s="98">
        <f t="shared" si="12"/>
        <v>320000</v>
      </c>
      <c r="B77">
        <v>0.99844</v>
      </c>
      <c r="C77">
        <v>0.99776</v>
      </c>
      <c r="D77">
        <v>0.9968</v>
      </c>
      <c r="E77">
        <v>0.9961600000000002</v>
      </c>
      <c r="F77">
        <v>0.99552</v>
      </c>
      <c r="G77">
        <v>0.995</v>
      </c>
      <c r="H77">
        <v>0.99448</v>
      </c>
      <c r="I77">
        <v>0.99412</v>
      </c>
      <c r="J77" s="101"/>
      <c r="K77">
        <v>632</v>
      </c>
      <c r="L77">
        <v>877</v>
      </c>
      <c r="M77">
        <v>1216</v>
      </c>
      <c r="N77">
        <v>1514</v>
      </c>
      <c r="O77">
        <v>1721</v>
      </c>
      <c r="P77">
        <v>1916</v>
      </c>
      <c r="Q77">
        <v>2103</v>
      </c>
      <c r="R77">
        <v>2272</v>
      </c>
      <c r="T77">
        <f t="shared" si="10"/>
        <v>592</v>
      </c>
      <c r="U77">
        <f t="shared" si="11"/>
        <v>632</v>
      </c>
    </row>
    <row r="78" spans="1:21" ht="12.75">
      <c r="A78" s="98">
        <f t="shared" si="12"/>
        <v>640000</v>
      </c>
      <c r="B78">
        <v>0.9978</v>
      </c>
      <c r="C78">
        <v>0.99688</v>
      </c>
      <c r="D78">
        <v>0.99552</v>
      </c>
      <c r="E78">
        <v>0.99448</v>
      </c>
      <c r="F78">
        <v>0.9936</v>
      </c>
      <c r="G78">
        <v>0.993</v>
      </c>
      <c r="H78">
        <v>0.99232</v>
      </c>
      <c r="I78">
        <v>0.9916</v>
      </c>
      <c r="J78" s="101"/>
      <c r="K78">
        <v>450</v>
      </c>
      <c r="L78">
        <v>631</v>
      </c>
      <c r="M78">
        <v>876</v>
      </c>
      <c r="N78">
        <v>1059</v>
      </c>
      <c r="O78">
        <v>1214</v>
      </c>
      <c r="P78">
        <v>1381</v>
      </c>
      <c r="Q78">
        <v>1506</v>
      </c>
      <c r="R78">
        <v>1601</v>
      </c>
      <c r="T78">
        <f t="shared" si="10"/>
        <v>413</v>
      </c>
      <c r="U78">
        <f t="shared" si="11"/>
        <v>453</v>
      </c>
    </row>
    <row r="79" spans="1:21" ht="12.75">
      <c r="A79" s="98">
        <f t="shared" si="12"/>
        <v>1280000</v>
      </c>
      <c r="B79">
        <v>0.9956064</v>
      </c>
      <c r="C79">
        <v>0.9937560000000001</v>
      </c>
      <c r="D79">
        <v>0.991036</v>
      </c>
      <c r="E79">
        <v>0.9893024</v>
      </c>
      <c r="F79">
        <v>0.9895144</v>
      </c>
      <c r="G79">
        <v>0.9854944000000001</v>
      </c>
      <c r="H79">
        <v>0.98652</v>
      </c>
      <c r="I79">
        <v>0.9840464</v>
      </c>
      <c r="J79" s="101"/>
      <c r="K79">
        <v>299</v>
      </c>
      <c r="L79">
        <v>423</v>
      </c>
      <c r="M79">
        <v>625</v>
      </c>
      <c r="N79">
        <v>732</v>
      </c>
      <c r="O79">
        <v>879</v>
      </c>
      <c r="P79">
        <v>988</v>
      </c>
      <c r="Q79">
        <v>1062</v>
      </c>
      <c r="R79">
        <v>1156</v>
      </c>
      <c r="T79">
        <f t="shared" si="10"/>
        <v>286</v>
      </c>
      <c r="U79">
        <f t="shared" si="11"/>
        <v>326</v>
      </c>
    </row>
    <row r="80" spans="1:21" ht="12.75">
      <c r="A80" s="98">
        <f t="shared" si="12"/>
        <v>2560000</v>
      </c>
      <c r="B80">
        <v>0.9933391999999999</v>
      </c>
      <c r="C80">
        <v>0.9897912</v>
      </c>
      <c r="D80">
        <v>0.9855871999999999</v>
      </c>
      <c r="E80">
        <v>0.9815271999999999</v>
      </c>
      <c r="F80">
        <v>0.9806967999999998</v>
      </c>
      <c r="G80">
        <v>0.9773512</v>
      </c>
      <c r="H80">
        <v>0.9737468</v>
      </c>
      <c r="I80">
        <v>0.9707108</v>
      </c>
      <c r="J80" s="101"/>
      <c r="K80">
        <v>205</v>
      </c>
      <c r="L80">
        <v>325</v>
      </c>
      <c r="M80">
        <v>414</v>
      </c>
      <c r="N80">
        <v>539</v>
      </c>
      <c r="O80">
        <v>625</v>
      </c>
      <c r="P80">
        <v>671</v>
      </c>
      <c r="Q80">
        <v>766</v>
      </c>
      <c r="R80">
        <v>830</v>
      </c>
      <c r="T80">
        <f t="shared" si="10"/>
        <v>197</v>
      </c>
      <c r="U80">
        <f t="shared" si="11"/>
        <v>237</v>
      </c>
    </row>
    <row r="81" spans="1:21" ht="12.75">
      <c r="A81" s="98">
        <f t="shared" si="12"/>
        <v>5120000</v>
      </c>
      <c r="B81">
        <v>0.9899356</v>
      </c>
      <c r="C81">
        <v>0.9858476</v>
      </c>
      <c r="D81">
        <v>0.9806156</v>
      </c>
      <c r="E81">
        <v>0.9738076</v>
      </c>
      <c r="F81">
        <v>0.9724144</v>
      </c>
      <c r="G81">
        <v>0.9689716</v>
      </c>
      <c r="H81">
        <v>0.9667435999999999</v>
      </c>
      <c r="I81">
        <v>0.9631675999999999</v>
      </c>
      <c r="J81" s="101"/>
      <c r="K81">
        <v>162</v>
      </c>
      <c r="L81">
        <v>201</v>
      </c>
      <c r="M81">
        <v>324</v>
      </c>
      <c r="N81">
        <v>384</v>
      </c>
      <c r="O81">
        <v>444</v>
      </c>
      <c r="P81">
        <v>475</v>
      </c>
      <c r="Q81">
        <v>544</v>
      </c>
      <c r="R81">
        <v>586</v>
      </c>
      <c r="T81">
        <f t="shared" si="10"/>
        <v>133</v>
      </c>
      <c r="U81">
        <f t="shared" si="11"/>
        <v>173</v>
      </c>
    </row>
    <row r="82" spans="1:21" ht="12.75">
      <c r="A82" s="98">
        <v>10000000</v>
      </c>
      <c r="B82">
        <v>0.9846664</v>
      </c>
      <c r="C82">
        <v>0.9770584</v>
      </c>
      <c r="D82">
        <v>0.9683584000000001</v>
      </c>
      <c r="E82">
        <v>0.9625935999999999</v>
      </c>
      <c r="F82">
        <v>0.9576016</v>
      </c>
      <c r="G82">
        <v>0.9503772</v>
      </c>
      <c r="H82">
        <v>0.9455056</v>
      </c>
      <c r="I82">
        <v>0.9424664</v>
      </c>
      <c r="J82" s="101"/>
      <c r="K82">
        <v>122</v>
      </c>
      <c r="L82">
        <v>174</v>
      </c>
      <c r="M82">
        <v>237</v>
      </c>
      <c r="N82">
        <v>280</v>
      </c>
      <c r="O82">
        <v>321</v>
      </c>
      <c r="P82">
        <v>348</v>
      </c>
      <c r="Q82">
        <v>372</v>
      </c>
      <c r="R82">
        <v>423</v>
      </c>
      <c r="T82">
        <f t="shared" si="10"/>
        <v>90</v>
      </c>
      <c r="U82">
        <f t="shared" si="11"/>
        <v>130</v>
      </c>
    </row>
    <row r="83" spans="1:21" ht="12.75">
      <c r="A83" s="98">
        <f>2*A82</f>
        <v>20000000</v>
      </c>
      <c r="B83">
        <v>0.9760987999999999</v>
      </c>
      <c r="C83">
        <v>0.965508</v>
      </c>
      <c r="D83">
        <v>0.9536516</v>
      </c>
      <c r="E83">
        <v>0.9429011999999999</v>
      </c>
      <c r="F83">
        <v>0.9334988</v>
      </c>
      <c r="G83">
        <v>0.9253436</v>
      </c>
      <c r="H83">
        <v>0.9198916</v>
      </c>
      <c r="I83">
        <v>0.9131551999999998</v>
      </c>
      <c r="J83" s="101"/>
      <c r="K83">
        <v>76</v>
      </c>
      <c r="L83">
        <v>128</v>
      </c>
      <c r="M83">
        <v>168</v>
      </c>
      <c r="N83">
        <v>175</v>
      </c>
      <c r="O83">
        <v>222</v>
      </c>
      <c r="P83">
        <v>234</v>
      </c>
      <c r="Q83">
        <v>285</v>
      </c>
      <c r="R83">
        <v>298</v>
      </c>
      <c r="T83">
        <f t="shared" si="10"/>
        <v>57</v>
      </c>
      <c r="U83">
        <f t="shared" si="11"/>
        <v>97</v>
      </c>
    </row>
    <row r="84" spans="1:21" ht="12.75">
      <c r="A84" s="98">
        <f aca="true" t="shared" si="13" ref="A84:A91">2*A83</f>
        <v>40000000</v>
      </c>
      <c r="B84">
        <v>0.9648323999999999</v>
      </c>
      <c r="C84">
        <v>0.9525336</v>
      </c>
      <c r="D84">
        <v>0.9319907999999999</v>
      </c>
      <c r="E84">
        <v>0.9202532000000001</v>
      </c>
      <c r="F84">
        <v>0.9033051999999999</v>
      </c>
      <c r="G84">
        <v>0.8941744</v>
      </c>
      <c r="H84">
        <v>0.8858924</v>
      </c>
      <c r="I84">
        <v>0.8768684</v>
      </c>
      <c r="J84" s="101"/>
      <c r="K84">
        <v>75</v>
      </c>
      <c r="L84">
        <v>83</v>
      </c>
      <c r="M84">
        <v>115</v>
      </c>
      <c r="N84">
        <v>130</v>
      </c>
      <c r="O84">
        <v>155</v>
      </c>
      <c r="P84">
        <v>159</v>
      </c>
      <c r="Q84">
        <v>196</v>
      </c>
      <c r="R84">
        <v>194</v>
      </c>
      <c r="T84">
        <f t="shared" si="10"/>
        <v>35</v>
      </c>
      <c r="U84">
        <f t="shared" si="11"/>
        <v>75</v>
      </c>
    </row>
    <row r="85" spans="1:21" ht="12.75">
      <c r="A85" s="98">
        <f t="shared" si="13"/>
        <v>80000000</v>
      </c>
      <c r="B85">
        <v>0.9498435999999999</v>
      </c>
      <c r="C85">
        <v>0.9306256</v>
      </c>
      <c r="D85">
        <v>0.9054776</v>
      </c>
      <c r="E85">
        <v>0.8839276</v>
      </c>
      <c r="F85">
        <v>0.8696296000000001</v>
      </c>
      <c r="G85">
        <v>0.8545003999999999</v>
      </c>
      <c r="H85">
        <v>0.8423048</v>
      </c>
      <c r="I85">
        <v>0.8275752</v>
      </c>
      <c r="J85" s="101"/>
      <c r="K85">
        <v>38</v>
      </c>
      <c r="L85">
        <v>66</v>
      </c>
      <c r="M85">
        <v>74</v>
      </c>
      <c r="N85">
        <v>107</v>
      </c>
      <c r="O85">
        <v>126</v>
      </c>
      <c r="P85">
        <v>140</v>
      </c>
      <c r="Q85">
        <v>124</v>
      </c>
      <c r="R85">
        <v>145</v>
      </c>
      <c r="T85">
        <f t="shared" si="10"/>
        <v>19</v>
      </c>
      <c r="U85">
        <f t="shared" si="11"/>
        <v>59</v>
      </c>
    </row>
    <row r="86" spans="1:21" ht="12.75">
      <c r="A86" s="98">
        <f t="shared" si="13"/>
        <v>160000000</v>
      </c>
      <c r="B86">
        <v>0.9266336000000001</v>
      </c>
      <c r="C86">
        <v>0.9003676</v>
      </c>
      <c r="D86">
        <v>0.8616072</v>
      </c>
      <c r="E86">
        <v>0.8381152000000002</v>
      </c>
      <c r="F86">
        <v>0.8132112</v>
      </c>
      <c r="G86">
        <v>0.7932503999999999</v>
      </c>
      <c r="H86">
        <v>0.7747815999999998</v>
      </c>
      <c r="I86">
        <v>0.7586151999999999</v>
      </c>
      <c r="J86" s="101"/>
      <c r="K86">
        <v>34</v>
      </c>
      <c r="L86">
        <v>42</v>
      </c>
      <c r="M86">
        <v>60</v>
      </c>
      <c r="N86">
        <v>60</v>
      </c>
      <c r="O86">
        <v>93</v>
      </c>
      <c r="P86">
        <v>89</v>
      </c>
      <c r="Q86">
        <v>88</v>
      </c>
      <c r="R86">
        <v>97</v>
      </c>
      <c r="T86">
        <f t="shared" si="10"/>
        <v>7</v>
      </c>
      <c r="U86">
        <f t="shared" si="11"/>
        <v>47</v>
      </c>
    </row>
    <row r="87" spans="1:21" ht="12.75">
      <c r="A87" s="98">
        <f t="shared" si="13"/>
        <v>320000000</v>
      </c>
      <c r="B87">
        <v>0.8935588</v>
      </c>
      <c r="C87">
        <v>0.8538860000000001</v>
      </c>
      <c r="D87">
        <v>0.8032576</v>
      </c>
      <c r="E87">
        <v>0.7619448</v>
      </c>
      <c r="F87">
        <v>0.7303148</v>
      </c>
      <c r="G87">
        <v>0.7047332</v>
      </c>
      <c r="H87">
        <v>0.6818012</v>
      </c>
      <c r="I87">
        <v>0.659758</v>
      </c>
      <c r="J87" s="101"/>
      <c r="K87">
        <v>19</v>
      </c>
      <c r="L87">
        <v>23</v>
      </c>
      <c r="M87">
        <v>38</v>
      </c>
      <c r="N87">
        <v>45</v>
      </c>
      <c r="O87">
        <v>58</v>
      </c>
      <c r="P87">
        <v>55</v>
      </c>
      <c r="Q87">
        <v>58</v>
      </c>
      <c r="R87">
        <v>54</v>
      </c>
      <c r="T87">
        <f t="shared" si="10"/>
        <v>0</v>
      </c>
      <c r="U87">
        <f t="shared" si="11"/>
        <v>39</v>
      </c>
    </row>
    <row r="88" spans="1:21" ht="12.75">
      <c r="A88" s="98">
        <f t="shared" si="13"/>
        <v>640000000</v>
      </c>
      <c r="B88">
        <v>0.8452795999999999</v>
      </c>
      <c r="C88">
        <v>0.7923832</v>
      </c>
      <c r="D88">
        <v>0.7218936</v>
      </c>
      <c r="E88">
        <v>0.6741472</v>
      </c>
      <c r="F88">
        <v>0.6328024</v>
      </c>
      <c r="G88">
        <v>0.597718</v>
      </c>
      <c r="H88">
        <v>0.5655236</v>
      </c>
      <c r="I88">
        <v>0.5403672</v>
      </c>
      <c r="J88" s="101"/>
      <c r="K88">
        <v>13</v>
      </c>
      <c r="L88">
        <v>18</v>
      </c>
      <c r="M88">
        <v>27</v>
      </c>
      <c r="N88">
        <v>31</v>
      </c>
      <c r="O88">
        <v>37</v>
      </c>
      <c r="P88">
        <v>34</v>
      </c>
      <c r="Q88">
        <v>41</v>
      </c>
      <c r="R88">
        <v>44</v>
      </c>
      <c r="T88">
        <f t="shared" si="10"/>
        <v>0</v>
      </c>
      <c r="U88">
        <f t="shared" si="11"/>
        <v>34</v>
      </c>
    </row>
    <row r="89" spans="1:21" ht="12.75">
      <c r="A89" s="98">
        <f t="shared" si="13"/>
        <v>1280000000</v>
      </c>
      <c r="B89">
        <v>0.7743304000000001</v>
      </c>
      <c r="C89">
        <v>0.7051716</v>
      </c>
      <c r="D89">
        <v>0.6166604</v>
      </c>
      <c r="E89">
        <v>0.5549376</v>
      </c>
      <c r="F89">
        <v>0.5017351999999999</v>
      </c>
      <c r="G89">
        <v>0.4613988</v>
      </c>
      <c r="H89">
        <v>0.428034</v>
      </c>
      <c r="I89">
        <v>0.40056480000000005</v>
      </c>
      <c r="J89" s="101"/>
      <c r="K89">
        <v>8</v>
      </c>
      <c r="L89">
        <v>12</v>
      </c>
      <c r="M89">
        <v>16</v>
      </c>
      <c r="N89">
        <v>18</v>
      </c>
      <c r="O89">
        <v>20</v>
      </c>
      <c r="P89">
        <v>27</v>
      </c>
      <c r="Q89">
        <v>27</v>
      </c>
      <c r="R89">
        <v>26</v>
      </c>
      <c r="T89">
        <f t="shared" si="10"/>
        <v>0</v>
      </c>
      <c r="U89">
        <f t="shared" si="11"/>
        <v>30</v>
      </c>
    </row>
    <row r="90" spans="1:21" ht="12.75">
      <c r="A90" s="98">
        <f t="shared" si="13"/>
        <v>2560000000</v>
      </c>
      <c r="B90">
        <v>0.6742836</v>
      </c>
      <c r="C90">
        <v>0.5896092</v>
      </c>
      <c r="D90">
        <v>0.4793412</v>
      </c>
      <c r="E90">
        <v>0.4089256</v>
      </c>
      <c r="F90">
        <v>0.35196320000000003</v>
      </c>
      <c r="G90">
        <v>0.3087084</v>
      </c>
      <c r="H90">
        <v>0.2726728</v>
      </c>
      <c r="I90">
        <v>0.24308480000000002</v>
      </c>
      <c r="J90" s="101"/>
      <c r="K90">
        <v>6</v>
      </c>
      <c r="L90">
        <v>9</v>
      </c>
      <c r="M90">
        <v>10</v>
      </c>
      <c r="N90">
        <v>13</v>
      </c>
      <c r="O90">
        <v>14</v>
      </c>
      <c r="P90">
        <v>14</v>
      </c>
      <c r="Q90">
        <v>16</v>
      </c>
      <c r="R90">
        <v>16</v>
      </c>
      <c r="T90">
        <f t="shared" si="10"/>
        <v>0</v>
      </c>
      <c r="U90">
        <f t="shared" si="11"/>
        <v>27</v>
      </c>
    </row>
    <row r="91" spans="1:21" ht="12.75">
      <c r="A91" s="98">
        <f t="shared" si="13"/>
        <v>5120000000</v>
      </c>
      <c r="B91">
        <v>0.5436491999999999</v>
      </c>
      <c r="C91">
        <v>0.44365119999999997</v>
      </c>
      <c r="D91">
        <v>0.326666</v>
      </c>
      <c r="E91">
        <v>0.2521288</v>
      </c>
      <c r="F91">
        <v>0.2014948</v>
      </c>
      <c r="G91">
        <v>0.16463119999999998</v>
      </c>
      <c r="H91">
        <v>0.133308</v>
      </c>
      <c r="I91">
        <v>0.1110536</v>
      </c>
      <c r="J91" s="101"/>
      <c r="K91">
        <v>4</v>
      </c>
      <c r="L91">
        <v>6</v>
      </c>
      <c r="M91">
        <v>8</v>
      </c>
      <c r="N91">
        <v>8</v>
      </c>
      <c r="O91">
        <v>10</v>
      </c>
      <c r="P91">
        <v>9</v>
      </c>
      <c r="Q91">
        <v>9</v>
      </c>
      <c r="R91">
        <v>11</v>
      </c>
      <c r="T91">
        <f t="shared" si="10"/>
        <v>0</v>
      </c>
      <c r="U91">
        <f t="shared" si="11"/>
        <v>25</v>
      </c>
    </row>
    <row r="92" spans="1:21" ht="12.75">
      <c r="A92" s="98">
        <v>10000000000</v>
      </c>
      <c r="B92">
        <v>0.38144520000000004</v>
      </c>
      <c r="C92">
        <v>0.2844928</v>
      </c>
      <c r="D92">
        <v>0.1777516</v>
      </c>
      <c r="E92">
        <v>0.1191468</v>
      </c>
      <c r="F92">
        <v>0.082908</v>
      </c>
      <c r="G92">
        <v>0.0599828</v>
      </c>
      <c r="H92">
        <v>0.0446448</v>
      </c>
      <c r="I92">
        <v>0.035007199999999995</v>
      </c>
      <c r="J92" s="101"/>
      <c r="K92">
        <v>3</v>
      </c>
      <c r="L92">
        <v>4</v>
      </c>
      <c r="M92">
        <v>5</v>
      </c>
      <c r="N92">
        <v>6</v>
      </c>
      <c r="O92">
        <v>5</v>
      </c>
      <c r="P92">
        <v>6</v>
      </c>
      <c r="Q92">
        <v>8</v>
      </c>
      <c r="R92">
        <v>7</v>
      </c>
      <c r="T92">
        <f t="shared" si="10"/>
        <v>0</v>
      </c>
      <c r="U92">
        <f t="shared" si="11"/>
        <v>23</v>
      </c>
    </row>
    <row r="93" spans="1:21" ht="12.75">
      <c r="A93" s="98">
        <f>2*A92</f>
        <v>20000000000</v>
      </c>
      <c r="B93">
        <v>0.2083296</v>
      </c>
      <c r="C93">
        <v>0.131432</v>
      </c>
      <c r="D93">
        <v>0.0662648</v>
      </c>
      <c r="E93">
        <v>0.038342</v>
      </c>
      <c r="F93">
        <v>0.025927200000000004</v>
      </c>
      <c r="G93">
        <v>0.019898</v>
      </c>
      <c r="H93">
        <v>0.018012</v>
      </c>
      <c r="I93">
        <v>0.0169968</v>
      </c>
      <c r="J93" s="101"/>
      <c r="K93">
        <v>2</v>
      </c>
      <c r="L93">
        <v>2</v>
      </c>
      <c r="M93">
        <v>3</v>
      </c>
      <c r="N93">
        <v>4</v>
      </c>
      <c r="O93">
        <v>4</v>
      </c>
      <c r="P93">
        <v>5</v>
      </c>
      <c r="Q93">
        <v>8</v>
      </c>
      <c r="R93">
        <v>0</v>
      </c>
      <c r="T93">
        <f t="shared" si="10"/>
        <v>0</v>
      </c>
      <c r="U93">
        <f t="shared" si="11"/>
        <v>22</v>
      </c>
    </row>
    <row r="94" spans="1:21" ht="12.75">
      <c r="A94" s="98">
        <f aca="true" t="shared" si="14" ref="A94:A101">2*A93</f>
        <v>40000000000</v>
      </c>
      <c r="B94">
        <v>0.0727448</v>
      </c>
      <c r="C94">
        <v>0.03895799999999999</v>
      </c>
      <c r="D94">
        <v>0.019814400000000003</v>
      </c>
      <c r="E94">
        <v>0.0172232</v>
      </c>
      <c r="F94">
        <v>0.0170836</v>
      </c>
      <c r="G94">
        <v>0.0170108</v>
      </c>
      <c r="H94">
        <v>0.017010400000000002</v>
      </c>
      <c r="I94">
        <v>0.0170108</v>
      </c>
      <c r="J94" s="101"/>
      <c r="K94">
        <v>1</v>
      </c>
      <c r="L94">
        <v>2</v>
      </c>
      <c r="M94">
        <v>4</v>
      </c>
      <c r="N94">
        <v>0</v>
      </c>
      <c r="O94">
        <v>0</v>
      </c>
      <c r="P94">
        <v>22</v>
      </c>
      <c r="Q94">
        <v>20</v>
      </c>
      <c r="R94">
        <v>25</v>
      </c>
      <c r="T94">
        <f t="shared" si="10"/>
        <v>0</v>
      </c>
      <c r="U94">
        <f t="shared" si="11"/>
        <v>22</v>
      </c>
    </row>
    <row r="95" spans="1:21" ht="12.75">
      <c r="A95" s="98">
        <f t="shared" si="14"/>
        <v>80000000000</v>
      </c>
      <c r="B95">
        <v>0.013488000000000002</v>
      </c>
      <c r="C95">
        <v>0.0092864</v>
      </c>
      <c r="D95">
        <v>0.008723199999999999</v>
      </c>
      <c r="E95">
        <v>0.0087224</v>
      </c>
      <c r="F95">
        <v>0.0087224</v>
      </c>
      <c r="G95">
        <v>0.0087224</v>
      </c>
      <c r="H95">
        <v>0.0087224</v>
      </c>
      <c r="I95">
        <v>0.0087224</v>
      </c>
      <c r="J95" s="101"/>
      <c r="K95">
        <v>1</v>
      </c>
      <c r="L95">
        <v>0</v>
      </c>
      <c r="M95">
        <v>0</v>
      </c>
      <c r="N95">
        <v>14</v>
      </c>
      <c r="O95">
        <v>14</v>
      </c>
      <c r="P95">
        <v>14</v>
      </c>
      <c r="Q95">
        <v>13</v>
      </c>
      <c r="R95">
        <v>12</v>
      </c>
      <c r="T95">
        <f t="shared" si="10"/>
        <v>0</v>
      </c>
      <c r="U95">
        <f t="shared" si="11"/>
        <v>21</v>
      </c>
    </row>
    <row r="96" spans="1:21" ht="12.75">
      <c r="A96" s="98">
        <f t="shared" si="14"/>
        <v>160000000000</v>
      </c>
      <c r="B96">
        <v>0.0011888</v>
      </c>
      <c r="C96">
        <v>0.001136</v>
      </c>
      <c r="D96">
        <v>0.001136</v>
      </c>
      <c r="E96">
        <v>0.001136</v>
      </c>
      <c r="F96">
        <v>0.001136</v>
      </c>
      <c r="G96">
        <v>0.001136</v>
      </c>
      <c r="H96">
        <v>0.001136</v>
      </c>
      <c r="I96">
        <v>0.001136</v>
      </c>
      <c r="J96" s="101"/>
      <c r="K96">
        <v>0</v>
      </c>
      <c r="L96">
        <v>6</v>
      </c>
      <c r="M96">
        <v>0</v>
      </c>
      <c r="N96">
        <v>9</v>
      </c>
      <c r="O96">
        <v>10</v>
      </c>
      <c r="P96">
        <v>11</v>
      </c>
      <c r="Q96">
        <v>11</v>
      </c>
      <c r="R96">
        <v>11</v>
      </c>
      <c r="T96">
        <f t="shared" si="10"/>
        <v>0</v>
      </c>
      <c r="U96">
        <f t="shared" si="11"/>
        <v>21</v>
      </c>
    </row>
    <row r="97" spans="1:21" ht="12.75">
      <c r="A97" s="98">
        <f t="shared" si="14"/>
        <v>320000000000</v>
      </c>
      <c r="B97">
        <v>1.6400000000000002E-05</v>
      </c>
      <c r="C97">
        <v>1.6400000000000002E-05</v>
      </c>
      <c r="D97">
        <v>1.6400000000000002E-05</v>
      </c>
      <c r="E97">
        <v>1.6400000000000002E-05</v>
      </c>
      <c r="F97">
        <v>1.6400000000000002E-05</v>
      </c>
      <c r="G97">
        <v>1.6400000000000002E-05</v>
      </c>
      <c r="H97">
        <v>1.6400000000000002E-05</v>
      </c>
      <c r="I97">
        <v>1.6400000000000002E-05</v>
      </c>
      <c r="J97" s="101"/>
      <c r="K97">
        <v>0</v>
      </c>
      <c r="L97">
        <v>2</v>
      </c>
      <c r="M97">
        <v>1</v>
      </c>
      <c r="N97">
        <v>3</v>
      </c>
      <c r="O97">
        <v>4</v>
      </c>
      <c r="P97">
        <v>0</v>
      </c>
      <c r="Q97">
        <v>1</v>
      </c>
      <c r="R97">
        <v>2</v>
      </c>
      <c r="T97">
        <f t="shared" si="10"/>
        <v>0</v>
      </c>
      <c r="U97">
        <f t="shared" si="11"/>
        <v>21</v>
      </c>
    </row>
    <row r="98" spans="1:21" ht="12.75">
      <c r="A98" s="98">
        <f t="shared" si="14"/>
        <v>640000000000</v>
      </c>
      <c r="B98">
        <v>2E-06</v>
      </c>
      <c r="C98">
        <v>2E-06</v>
      </c>
      <c r="D98">
        <v>2E-06</v>
      </c>
      <c r="E98">
        <v>2E-06</v>
      </c>
      <c r="F98">
        <v>2E-06</v>
      </c>
      <c r="G98">
        <v>2E-06</v>
      </c>
      <c r="H98">
        <v>2E-06</v>
      </c>
      <c r="I98">
        <v>2E-06</v>
      </c>
      <c r="J98" s="101"/>
      <c r="K98">
        <v>0</v>
      </c>
      <c r="L98">
        <v>0</v>
      </c>
      <c r="M98">
        <v>0</v>
      </c>
      <c r="N98">
        <v>0</v>
      </c>
      <c r="O98">
        <v>0</v>
      </c>
      <c r="P98">
        <v>0</v>
      </c>
      <c r="Q98">
        <v>0</v>
      </c>
      <c r="R98">
        <v>0</v>
      </c>
      <c r="T98">
        <f t="shared" si="10"/>
        <v>0</v>
      </c>
      <c r="U98">
        <f t="shared" si="11"/>
        <v>20</v>
      </c>
    </row>
    <row r="99" spans="1:21" ht="12.75">
      <c r="A99" s="98">
        <f t="shared" si="14"/>
        <v>1280000000000</v>
      </c>
      <c r="B99">
        <v>2E-06</v>
      </c>
      <c r="C99">
        <v>2E-06</v>
      </c>
      <c r="D99">
        <v>2E-06</v>
      </c>
      <c r="E99">
        <v>2E-06</v>
      </c>
      <c r="F99">
        <v>2E-06</v>
      </c>
      <c r="G99">
        <v>2E-06</v>
      </c>
      <c r="H99">
        <v>2E-06</v>
      </c>
      <c r="I99">
        <v>2E-06</v>
      </c>
      <c r="J99" s="101"/>
      <c r="K99">
        <v>0</v>
      </c>
      <c r="L99">
        <v>0</v>
      </c>
      <c r="M99">
        <v>0</v>
      </c>
      <c r="N99">
        <v>0</v>
      </c>
      <c r="O99">
        <v>0</v>
      </c>
      <c r="P99">
        <v>0</v>
      </c>
      <c r="Q99">
        <v>0</v>
      </c>
      <c r="R99">
        <v>0</v>
      </c>
      <c r="T99">
        <f t="shared" si="10"/>
        <v>0</v>
      </c>
      <c r="U99">
        <f t="shared" si="11"/>
        <v>20</v>
      </c>
    </row>
    <row r="100" spans="1:21" ht="12.75">
      <c r="A100" s="98">
        <f t="shared" si="14"/>
        <v>2560000000000</v>
      </c>
      <c r="B100">
        <v>2E-06</v>
      </c>
      <c r="C100">
        <v>2E-06</v>
      </c>
      <c r="D100">
        <v>2E-06</v>
      </c>
      <c r="E100">
        <v>2E-06</v>
      </c>
      <c r="F100">
        <v>2E-06</v>
      </c>
      <c r="G100">
        <v>2E-06</v>
      </c>
      <c r="H100">
        <v>2E-06</v>
      </c>
      <c r="I100">
        <v>2E-06</v>
      </c>
      <c r="J100" s="101"/>
      <c r="K100">
        <v>0</v>
      </c>
      <c r="L100">
        <v>0</v>
      </c>
      <c r="M100">
        <v>0</v>
      </c>
      <c r="N100">
        <v>0</v>
      </c>
      <c r="O100">
        <v>0</v>
      </c>
      <c r="P100">
        <v>0</v>
      </c>
      <c r="Q100">
        <v>0</v>
      </c>
      <c r="R100">
        <v>0</v>
      </c>
      <c r="T100">
        <f t="shared" si="10"/>
        <v>0</v>
      </c>
      <c r="U100">
        <f t="shared" si="11"/>
        <v>20</v>
      </c>
    </row>
    <row r="101" spans="1:21" ht="12.75">
      <c r="A101" s="98">
        <f t="shared" si="14"/>
        <v>5120000000000</v>
      </c>
      <c r="B101">
        <v>2E-06</v>
      </c>
      <c r="C101">
        <v>2E-06</v>
      </c>
      <c r="D101">
        <v>2E-06</v>
      </c>
      <c r="E101">
        <v>2E-06</v>
      </c>
      <c r="F101">
        <v>2E-06</v>
      </c>
      <c r="G101">
        <v>2E-06</v>
      </c>
      <c r="H101">
        <v>2E-06</v>
      </c>
      <c r="I101">
        <v>2E-06</v>
      </c>
      <c r="J101" s="101"/>
      <c r="K101">
        <v>0</v>
      </c>
      <c r="L101">
        <v>0</v>
      </c>
      <c r="M101">
        <v>0</v>
      </c>
      <c r="N101">
        <v>0</v>
      </c>
      <c r="O101">
        <v>0</v>
      </c>
      <c r="P101">
        <v>0</v>
      </c>
      <c r="Q101">
        <v>0</v>
      </c>
      <c r="R101">
        <v>0</v>
      </c>
      <c r="T101">
        <f t="shared" si="10"/>
        <v>0</v>
      </c>
      <c r="U101">
        <f t="shared" si="11"/>
        <v>20</v>
      </c>
    </row>
  </sheetData>
  <mergeCells count="12">
    <mergeCell ref="B2:I2"/>
    <mergeCell ref="A1:I1"/>
    <mergeCell ref="J1:R1"/>
    <mergeCell ref="K2:R2"/>
    <mergeCell ref="A35:I35"/>
    <mergeCell ref="J35:R35"/>
    <mergeCell ref="B36:I36"/>
    <mergeCell ref="K36:R36"/>
    <mergeCell ref="A69:I69"/>
    <mergeCell ref="J69:R69"/>
    <mergeCell ref="B70:I70"/>
    <mergeCell ref="K70:R70"/>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3"/>
  <dimension ref="A1:C33"/>
  <sheetViews>
    <sheetView workbookViewId="0" topLeftCell="A1">
      <selection activeCell="L44" sqref="L44"/>
    </sheetView>
  </sheetViews>
  <sheetFormatPr defaultColWidth="9.140625" defaultRowHeight="12.75"/>
  <sheetData>
    <row r="1" ht="12.75">
      <c r="A1" t="s">
        <v>35</v>
      </c>
    </row>
    <row r="2" spans="1:3" ht="12.75">
      <c r="A2" t="s">
        <v>32</v>
      </c>
      <c r="B2" t="s">
        <v>33</v>
      </c>
      <c r="C2" t="s">
        <v>34</v>
      </c>
    </row>
    <row r="3" spans="1:3" ht="12.75">
      <c r="A3">
        <v>1.35</v>
      </c>
      <c r="B3">
        <v>18.49</v>
      </c>
      <c r="C3">
        <v>68.85</v>
      </c>
    </row>
    <row r="4" spans="1:3" ht="12.75">
      <c r="A4">
        <v>1.2</v>
      </c>
      <c r="B4">
        <v>17.68</v>
      </c>
      <c r="C4">
        <v>52.8</v>
      </c>
    </row>
    <row r="5" spans="1:3" ht="12.75">
      <c r="A5">
        <v>1</v>
      </c>
      <c r="B5">
        <v>16.5</v>
      </c>
      <c r="C5">
        <v>35</v>
      </c>
    </row>
    <row r="6" spans="1:3" ht="12.75">
      <c r="A6">
        <v>0.8</v>
      </c>
      <c r="B6">
        <v>12.11</v>
      </c>
      <c r="C6">
        <v>20</v>
      </c>
    </row>
    <row r="29" spans="1:3" ht="12.75">
      <c r="A29" t="s">
        <v>32</v>
      </c>
      <c r="B29" t="s">
        <v>33</v>
      </c>
      <c r="C29" t="s">
        <v>34</v>
      </c>
    </row>
    <row r="30" spans="1:3" ht="12.75">
      <c r="A30">
        <v>1.35</v>
      </c>
      <c r="B30">
        <v>21.84</v>
      </c>
      <c r="C30">
        <v>73.58</v>
      </c>
    </row>
    <row r="31" spans="1:3" ht="12.75">
      <c r="A31">
        <v>1.2</v>
      </c>
      <c r="B31">
        <v>18.74</v>
      </c>
      <c r="C31">
        <v>55.2</v>
      </c>
    </row>
    <row r="32" spans="1:3" ht="12.75">
      <c r="A32">
        <v>1</v>
      </c>
      <c r="B32">
        <v>17.3</v>
      </c>
      <c r="C32">
        <v>36</v>
      </c>
    </row>
    <row r="33" spans="1:3" ht="12.75">
      <c r="A33">
        <v>0.8</v>
      </c>
      <c r="B33">
        <v>15.15</v>
      </c>
      <c r="C33">
        <v>22.4</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4"/>
  <dimension ref="A2:F12"/>
  <sheetViews>
    <sheetView workbookViewId="0" topLeftCell="A1">
      <selection activeCell="B4" sqref="B4"/>
    </sheetView>
  </sheetViews>
  <sheetFormatPr defaultColWidth="9.140625" defaultRowHeight="12.75"/>
  <cols>
    <col min="1" max="1" width="14.140625" style="0" customWidth="1"/>
    <col min="2" max="2" width="11.00390625" style="0" bestFit="1" customWidth="1"/>
  </cols>
  <sheetData>
    <row r="2" spans="5:6" ht="12.75">
      <c r="E2" s="6"/>
      <c r="F2" s="4"/>
    </row>
    <row r="3" spans="5:6" ht="12.75">
      <c r="E3" s="6"/>
      <c r="F3" s="4"/>
    </row>
    <row r="4" spans="1:6" ht="12.75">
      <c r="A4">
        <v>159</v>
      </c>
      <c r="B4">
        <v>6.5</v>
      </c>
      <c r="E4" s="6"/>
      <c r="F4" s="4"/>
    </row>
    <row r="5" spans="1:6" ht="12.75">
      <c r="A5">
        <v>100</v>
      </c>
      <c r="B5">
        <v>6.1</v>
      </c>
      <c r="E5" s="6"/>
      <c r="F5" s="4"/>
    </row>
    <row r="6" spans="1:6" ht="12.75">
      <c r="A6">
        <v>75</v>
      </c>
      <c r="B6">
        <v>6</v>
      </c>
      <c r="E6" s="6"/>
      <c r="F6" s="4"/>
    </row>
    <row r="7" spans="1:2" ht="12.75">
      <c r="A7">
        <v>50</v>
      </c>
      <c r="B7">
        <v>5.6</v>
      </c>
    </row>
    <row r="8" spans="1:2" ht="12.75">
      <c r="A8">
        <v>25</v>
      </c>
      <c r="B8">
        <v>5</v>
      </c>
    </row>
    <row r="9" spans="1:2" ht="12.75">
      <c r="A9">
        <v>16</v>
      </c>
      <c r="B9">
        <v>4.8</v>
      </c>
    </row>
    <row r="10" spans="1:2" ht="12.75">
      <c r="A10">
        <v>8</v>
      </c>
      <c r="B10">
        <v>4.3</v>
      </c>
    </row>
    <row r="11" spans="1:2" ht="12.75">
      <c r="A11">
        <v>4</v>
      </c>
      <c r="B11">
        <v>4</v>
      </c>
    </row>
    <row r="12" spans="1:2" ht="12.75">
      <c r="A12">
        <v>2</v>
      </c>
      <c r="B12">
        <v>3.75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dc:creator>
  <cp:keywords/>
  <dc:description/>
  <cp:lastModifiedBy>Joel Hestness</cp:lastModifiedBy>
  <dcterms:created xsi:type="dcterms:W3CDTF">2007-07-31T20:39:26Z</dcterms:created>
  <dcterms:modified xsi:type="dcterms:W3CDTF">2007-10-26T06:01:57Z</dcterms:modified>
  <cp:category/>
  <cp:version/>
  <cp:contentType/>
  <cp:contentStatus/>
</cp:coreProperties>
</file>