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36" yWindow="65416" windowWidth="18460" windowHeight="12140" tabRatio="540" activeTab="0"/>
  </bookViews>
  <sheets>
    <sheet name="presentation3" sheetId="1" r:id="rId1"/>
    <sheet name="presentation2" sheetId="2" r:id="rId2"/>
    <sheet name="presentation" sheetId="3" r:id="rId3"/>
    <sheet name="simplified-BFSvsDFS" sheetId="4" r:id="rId4"/>
    <sheet name="simplified" sheetId="5" r:id="rId5"/>
    <sheet name="athulaVsLanger" sheetId="6" r:id="rId6"/>
    <sheet name="summary" sheetId="7" r:id="rId7"/>
    <sheet name="final results" sheetId="8" r:id="rId8"/>
    <sheet name="incorrect" sheetId="9" r:id="rId9"/>
    <sheet name="correct" sheetId="10" r:id="rId10"/>
  </sheets>
  <definedNames>
    <definedName name="_xlnm.Print_Area" localSheetId="9">'correct'!$A$1:$M$55</definedName>
    <definedName name="_xlnm.Print_Area" localSheetId="7">'final results'!$A$1:$L$43</definedName>
    <definedName name="_xlnm.Print_Area" localSheetId="8">'incorrect'!$A$1:$O$90</definedName>
    <definedName name="_xlnm.Print_Area" localSheetId="4">'simplified'!$A$1:$K$82</definedName>
  </definedNames>
  <calcPr fullCalcOnLoad="1"/>
</workbook>
</file>

<file path=xl/sharedStrings.xml><?xml version="1.0" encoding="utf-8"?>
<sst xmlns="http://schemas.openxmlformats.org/spreadsheetml/2006/main" count="1531" uniqueCount="257">
  <si>
    <t>Level  5</t>
  </si>
  <si>
    <t>Angle</t>
  </si>
  <si>
    <t>pr2</t>
  </si>
  <si>
    <t>pr3</t>
  </si>
  <si>
    <t>pr4</t>
  </si>
  <si>
    <t>#</t>
  </si>
  <si>
    <t>Time</t>
  </si>
  <si>
    <t>#   time</t>
  </si>
  <si>
    <t>#  time</t>
  </si>
  <si>
    <t>21  560</t>
  </si>
  <si>
    <t>19  540</t>
  </si>
  <si>
    <t>20  480</t>
  </si>
  <si>
    <t>18  460</t>
  </si>
  <si>
    <t>17  380</t>
  </si>
  <si>
    <t>15  360</t>
  </si>
  <si>
    <t>16  380</t>
  </si>
  <si>
    <t>15  380</t>
  </si>
  <si>
    <t>24  600</t>
  </si>
  <si>
    <t>18  540</t>
  </si>
  <si>
    <t>14  360</t>
  </si>
  <si>
    <t>12  300</t>
  </si>
  <si>
    <t>11  260</t>
  </si>
  <si>
    <t>10  240</t>
  </si>
  <si>
    <t>--------</t>
  </si>
  <si>
    <t>--</t>
  </si>
  <si>
    <t>------</t>
  </si>
  <si>
    <t>----------------</t>
  </si>
  <si>
    <t>----</t>
  </si>
  <si>
    <t>-----</t>
  </si>
  <si>
    <t>---------</t>
  </si>
  <si>
    <t>Total</t>
  </si>
  <si>
    <t>107 2820</t>
  </si>
  <si>
    <t>Level  10</t>
  </si>
  <si>
    <t>pr1</t>
  </si>
  <si>
    <t>30   530</t>
  </si>
  <si>
    <t>27  550</t>
  </si>
  <si>
    <t>30  530</t>
  </si>
  <si>
    <t>30   450</t>
  </si>
  <si>
    <t>24  450</t>
  </si>
  <si>
    <t>21   390</t>
  </si>
  <si>
    <t>16  310</t>
  </si>
  <si>
    <t>20   380</t>
  </si>
  <si>
    <t>20  420</t>
  </si>
  <si>
    <t>20  380</t>
  </si>
  <si>
    <t>23   440</t>
  </si>
  <si>
    <t>20   330</t>
  </si>
  <si>
    <t>21  400</t>
  </si>
  <si>
    <t>20  330</t>
  </si>
  <si>
    <t>22   250</t>
  </si>
  <si>
    <t>16  260</t>
  </si>
  <si>
    <t>16  240</t>
  </si>
  <si>
    <t>156 2640</t>
  </si>
  <si>
    <r>
      <t xml:space="preserve">note that the </t>
    </r>
    <r>
      <rPr>
        <b/>
        <sz val="10"/>
        <rFont val="Verdana"/>
        <family val="0"/>
      </rPr>
      <t>original</t>
    </r>
    <r>
      <rPr>
        <sz val="10"/>
        <rFont val="Verdana"/>
        <family val="0"/>
      </rPr>
      <t xml:space="preserve"> code has the LC constraints in the first run</t>
    </r>
  </si>
  <si>
    <r>
      <t xml:space="preserve">the </t>
    </r>
    <r>
      <rPr>
        <b/>
        <sz val="10"/>
        <rFont val="Verdana"/>
        <family val="0"/>
      </rPr>
      <t>modified</t>
    </r>
    <r>
      <rPr>
        <sz val="10"/>
        <rFont val="Verdana"/>
        <family val="0"/>
      </rPr>
      <t xml:space="preserve"> code has all possible constraints in the first run</t>
    </r>
  </si>
  <si>
    <t>2 hrs</t>
  </si>
  <si>
    <t>1 hrs</t>
  </si>
  <si>
    <t>program 2</t>
  </si>
  <si>
    <t>program 4</t>
  </si>
  <si>
    <t>program 3</t>
  </si>
  <si>
    <t>program 1</t>
  </si>
  <si>
    <t># shape</t>
  </si>
  <si>
    <t xml:space="preserve">totals: </t>
  </si>
  <si>
    <t>second angle results: information available when the run was killed</t>
  </si>
  <si>
    <t>prostate level 5</t>
  </si>
  <si>
    <t>7x6</t>
  </si>
  <si>
    <t>8x7</t>
  </si>
  <si>
    <t>prostate level 10</t>
  </si>
  <si>
    <t>file: langer.minMonUnits4</t>
  </si>
  <si>
    <t>prostate level2 5</t>
  </si>
  <si>
    <t>prostate level2 10</t>
  </si>
  <si>
    <t>2x2</t>
  </si>
  <si>
    <t>2x3</t>
  </si>
  <si>
    <t>size of</t>
  </si>
  <si>
    <t>intensity matrix</t>
  </si>
  <si>
    <t>monitor units</t>
  </si>
  <si>
    <t xml:space="preserve">total number of </t>
  </si>
  <si>
    <t>time</t>
  </si>
  <si>
    <t>constraints</t>
  </si>
  <si>
    <t>variables</t>
  </si>
  <si>
    <t>branch&amp;bound</t>
  </si>
  <si>
    <t>nodes</t>
  </si>
  <si>
    <t>hour</t>
  </si>
  <si>
    <t>minute</t>
  </si>
  <si>
    <t>second</t>
  </si>
  <si>
    <t>2x4</t>
  </si>
  <si>
    <t xml:space="preserve">number of </t>
  </si>
  <si>
    <t>units in matrix</t>
  </si>
  <si>
    <t>2x5</t>
  </si>
  <si>
    <t>3x4</t>
  </si>
  <si>
    <t>4x4</t>
  </si>
  <si>
    <t>shahid method comparison: angle 320</t>
  </si>
  <si>
    <t>athula</t>
  </si>
  <si>
    <t>langer</t>
  </si>
  <si>
    <t>pancreas</t>
  </si>
  <si>
    <t>Barnch &amp; Cut (1st run)</t>
  </si>
  <si>
    <t>Barnch &amp; Cut (2nd run)</t>
  </si>
  <si>
    <t>Beam on Time</t>
  </si>
  <si>
    <t>angle 55</t>
  </si>
  <si>
    <t xml:space="preserve">   0   0   0   0   0   0   0   0   0   0   0  80 100 100  80  40   0   0   0   0   0   0   0   0   0</t>
  </si>
  <si>
    <t xml:space="preserve">   0   0   0   0   0   0   0   0   0   0  80 100  80  60 100 100  40   0   0   0   0   0   0   0   0</t>
  </si>
  <si>
    <t xml:space="preserve">   0   0   0   0   0   0   0   0   0   0  80  60  60  60  80  40  40   0   0   0   0   0   0   0   0</t>
  </si>
  <si>
    <t xml:space="preserve">   0   0   0   0   0   0   0   0   0   0 100  60  60  60  60 100  60   0   0   0   0   0   0   0   0</t>
  </si>
  <si>
    <t xml:space="preserve">   0   0   0   0   0   0   0   0   0  60  60  80  80  80  80  80   0   0   0   0   0   0   0   0   0</t>
  </si>
  <si>
    <t xml:space="preserve">   0   0   0   0   0   0   0   0   0  20  40  20  20  40  80  20   0   0   0   0   0   0   0   0   0</t>
  </si>
  <si>
    <t xml:space="preserve">size of </t>
  </si>
  <si>
    <t>matrix</t>
  </si>
  <si>
    <t>head&amp;neck level5</t>
  </si>
  <si>
    <t>angle</t>
  </si>
  <si>
    <t>9x7</t>
  </si>
  <si>
    <t>min # shapes</t>
  </si>
  <si>
    <t>(1st run)</t>
  </si>
  <si>
    <t>run 1 (sec)</t>
  </si>
  <si>
    <t>run 2 (sec)</t>
  </si>
  <si>
    <t>head&amp;neck level10</t>
  </si>
  <si>
    <t>pancreas level 5</t>
  </si>
  <si>
    <t>pancreas level 10</t>
  </si>
  <si>
    <t>10x11</t>
  </si>
  <si>
    <t>10x9</t>
  </si>
  <si>
    <t>10x10</t>
  </si>
  <si>
    <t>gap == 0 =&gt; all reported information is related to the total solve time</t>
  </si>
  <si>
    <t>gap &gt;0 =&gt; a gap of 0 was not reached within 12 hours.  all reported information is related to the instant the minimum number of segments was found</t>
  </si>
  <si>
    <t>file: langer.rTG.simplified</t>
  </si>
  <si>
    <t>head&amp;neck2 level5</t>
  </si>
  <si>
    <t>shahid data</t>
  </si>
  <si>
    <t xml:space="preserve">gap &gt;0 =&gt; a gap of 0 was not reached within 2 hours;  </t>
  </si>
  <si>
    <t># shapes: this column does include leaf collision constraints</t>
  </si>
  <si>
    <t>testArea:</t>
  </si>
  <si>
    <t>testArea3:</t>
  </si>
  <si>
    <t>testArea2:</t>
  </si>
  <si>
    <t>testArea4:</t>
  </si>
  <si>
    <t>testArea9:</t>
  </si>
  <si>
    <t>min # shapes: this column does not include leaf collision constraints</t>
  </si>
  <si>
    <t>min # shapes: this column does include leaf collision constraints</t>
  </si>
  <si>
    <t>min # of</t>
  </si>
  <si>
    <t>min # of shapes</t>
  </si>
  <si>
    <t xml:space="preserve">gap &gt;0 =&gt; a gap of 0 was not reached within 12 hours;  </t>
  </si>
  <si>
    <t>first angle results: all reported information is related to the instant the minimum number of segments was found</t>
  </si>
  <si>
    <t xml:space="preserve">     for each angle:</t>
  </si>
  <si>
    <t>athula's code</t>
  </si>
  <si>
    <t>inf</t>
  </si>
  <si>
    <t>leaf collision constraints active</t>
  </si>
  <si>
    <t>langer's code</t>
  </si>
  <si>
    <t>intensity source from e-mail 6-11-03</t>
  </si>
  <si>
    <t>orig</t>
  </si>
  <si>
    <t>modified</t>
  </si>
  <si>
    <t>code:</t>
  </si>
  <si>
    <t>(2nd run)</t>
  </si>
  <si>
    <t># of shapes</t>
  </si>
  <si>
    <t># of segments</t>
  </si>
  <si>
    <t>#segs after</t>
  </si>
  <si>
    <t xml:space="preserve">   0   0   0   0   0   0   0   0   0   0 100  60  80 100 100 100   0   0   0   0   0   0   0   0   0</t>
  </si>
  <si>
    <t xml:space="preserve">   0   0   0   0   0   0   0   0   0   0  40  80 100  80  80   0   0   0   0   0   0   0   0   0   0</t>
  </si>
  <si>
    <t xml:space="preserve">   0   0   0   0   0   0   0   0   0   0   0  60 100  40   0   0   0   0   0   0   0   0   0   0   0</t>
  </si>
  <si>
    <t>head and neck method comparison: angle 55</t>
  </si>
  <si>
    <t>Computing time (sec) (log scale)</t>
  </si>
  <si>
    <t>Corvus(L5)</t>
  </si>
  <si>
    <t>Athula(L5)</t>
  </si>
  <si>
    <t>4 distinct Athula(L5)</t>
  </si>
  <si>
    <t>Barnch &amp; Cut (1st run)(L5)</t>
  </si>
  <si>
    <t>Barnch &amp; Cut (2nd run)(L5)</t>
  </si>
  <si>
    <t>Corvus(L10)</t>
  </si>
  <si>
    <t>Athula(L10)</t>
  </si>
  <si>
    <t>4 distinct Athula(L10)</t>
  </si>
  <si>
    <t>Barnch &amp; Cut (1st run)(L10)</t>
  </si>
  <si>
    <t>Barnch &amp; Cut (2nd run)(L10)</t>
  </si>
  <si>
    <t>Corvus(L100)</t>
  </si>
  <si>
    <t>Athula(L100)</t>
  </si>
  <si>
    <t>4 distinct Athula(L100)</t>
  </si>
  <si>
    <t>Barnch &amp; Cut (1st run)(L100)</t>
  </si>
  <si>
    <t>Barnch &amp; Cut (2nd run)(L100)</t>
  </si>
  <si>
    <t>3x5</t>
  </si>
  <si>
    <t>4x6</t>
  </si>
  <si>
    <t>gcd</t>
  </si>
  <si>
    <t>4x7</t>
  </si>
  <si>
    <t>4x8</t>
  </si>
  <si>
    <t>?</t>
  </si>
  <si>
    <t>5x8</t>
  </si>
  <si>
    <t>5x6</t>
  </si>
  <si>
    <t>yes</t>
  </si>
  <si>
    <t>div 10</t>
  </si>
  <si>
    <t>5x5</t>
  </si>
  <si>
    <t>5x7</t>
  </si>
  <si>
    <t>7x7</t>
  </si>
  <si>
    <t>9x8</t>
  </si>
  <si>
    <t>6x7</t>
  </si>
  <si>
    <t>6x6</t>
  </si>
  <si>
    <t>8x8</t>
  </si>
  <si>
    <t>6x8</t>
  </si>
  <si>
    <t>smIntensity</t>
  </si>
  <si>
    <t>7x8</t>
  </si>
  <si>
    <t>num. of used</t>
  </si>
  <si>
    <t>level 5</t>
  </si>
  <si>
    <t>level 10</t>
  </si>
  <si>
    <t xml:space="preserve"># of shape </t>
  </si>
  <si>
    <t>matricies</t>
  </si>
  <si>
    <t>shape matricies</t>
  </si>
  <si>
    <t>leaf</t>
  </si>
  <si>
    <t>collision</t>
  </si>
  <si>
    <t>tongue &amp;</t>
  </si>
  <si>
    <t>grove</t>
  </si>
  <si>
    <t>&gt;12</t>
  </si>
  <si>
    <t>5x9</t>
  </si>
  <si>
    <t>%cpu&gt;90</t>
  </si>
  <si>
    <t>-</t>
  </si>
  <si>
    <t>&gt;5</t>
  </si>
  <si>
    <t>correct langer</t>
  </si>
  <si>
    <t>relax leaf</t>
  </si>
  <si>
    <t>relax tongue</t>
  </si>
  <si>
    <t>&amp; grove</t>
  </si>
  <si>
    <t>first run</t>
  </si>
  <si>
    <t>second run</t>
  </si>
  <si>
    <t>min #</t>
  </si>
  <si>
    <t xml:space="preserve"> monitor units</t>
  </si>
  <si>
    <t xml:space="preserve">max # </t>
  </si>
  <si>
    <t>solve time</t>
  </si>
  <si>
    <t>in seconds</t>
  </si>
  <si>
    <t xml:space="preserve">beam on </t>
  </si>
  <si>
    <t>time (min)</t>
  </si>
  <si>
    <t xml:space="preserve">min # of  </t>
  </si>
  <si>
    <t>segments</t>
  </si>
  <si>
    <t>min # monitor</t>
  </si>
  <si>
    <t>units</t>
  </si>
  <si>
    <t>beam on</t>
  </si>
  <si>
    <t>Gap</t>
  </si>
  <si>
    <t>(%)</t>
  </si>
  <si>
    <t># segments</t>
  </si>
  <si>
    <t>modified langer</t>
  </si>
  <si>
    <t>langer.rTG</t>
  </si>
  <si>
    <t>langer.minMonUnits4</t>
  </si>
  <si>
    <t>intensity map</t>
  </si>
  <si>
    <t xml:space="preserve"> source</t>
  </si>
  <si>
    <t>testArea5:</t>
  </si>
  <si>
    <t>testArea6:</t>
  </si>
  <si>
    <t>testArea7:</t>
  </si>
  <si>
    <t>testArea8:</t>
  </si>
  <si>
    <t>12hrs</t>
  </si>
  <si>
    <t>6hrs</t>
  </si>
  <si>
    <t>testArea10:</t>
  </si>
  <si>
    <t>head&amp;neck level100</t>
  </si>
  <si>
    <t>12hrs+</t>
  </si>
  <si>
    <t>testArea</t>
  </si>
  <si>
    <t>Default: r=.99; depth first seach</t>
  </si>
  <si>
    <t>r=0; breadth-first search</t>
  </si>
  <si>
    <t>r=.5; 1/2 BFS, 1/2 DFS</t>
  </si>
  <si>
    <t>r=.01; suggested moderate BFS</t>
  </si>
  <si>
    <t>testArea9</t>
  </si>
  <si>
    <t>9308+</t>
  </si>
  <si>
    <t>break</t>
  </si>
  <si>
    <t>These future slides are for Dr. Meyer's presentation in July 2003</t>
  </si>
  <si>
    <t>head and neck method comparison: angle 290</t>
  </si>
  <si>
    <t>level</t>
  </si>
  <si>
    <t>Number of Segments</t>
  </si>
  <si>
    <t>Method</t>
  </si>
  <si>
    <t>Computing time (sec)</t>
  </si>
  <si>
    <t>Corvus</t>
  </si>
  <si>
    <t>Athula</t>
  </si>
  <si>
    <t>4 distinct Athula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</si>
</sst>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sz val="9.75"/>
      <name val="Verdana"/>
      <family val="0"/>
    </font>
    <font>
      <b/>
      <sz val="13.75"/>
      <name val="Verdana"/>
      <family val="0"/>
    </font>
    <font>
      <b/>
      <sz val="9.75"/>
      <name val="Verdana"/>
      <family val="0"/>
    </font>
    <font>
      <b/>
      <sz val="12"/>
      <name val="Verdana"/>
      <family val="0"/>
    </font>
    <font>
      <b/>
      <sz val="8.5"/>
      <name val="Verdana"/>
      <family val="0"/>
    </font>
    <font>
      <sz val="8.5"/>
      <name val="Verdana"/>
      <family val="0"/>
    </font>
    <font>
      <b/>
      <sz val="12.25"/>
      <name val="Verdana"/>
      <family val="0"/>
    </font>
    <font>
      <b/>
      <sz val="8.75"/>
      <name val="Verdana"/>
      <family val="0"/>
    </font>
    <font>
      <sz val="8.75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0" fillId="0" borderId="2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0" fontId="0" fillId="2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2" borderId="34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9" xfId="0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2" xfId="0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8" xfId="0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2" borderId="58" xfId="0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2" borderId="62" xfId="0" applyFill="1" applyBorder="1" applyAlignment="1">
      <alignment horizontal="center"/>
    </xf>
    <xf numFmtId="0" fontId="0" fillId="2" borderId="63" xfId="0" applyFill="1" applyBorder="1" applyAlignment="1">
      <alignment horizontal="center"/>
    </xf>
    <xf numFmtId="0" fontId="1" fillId="0" borderId="64" xfId="0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2" borderId="8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2" borderId="48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58" xfId="0" applyFill="1" applyBorder="1" applyAlignment="1">
      <alignment horizontal="left"/>
    </xf>
    <xf numFmtId="0" fontId="0" fillId="2" borderId="37" xfId="0" applyFont="1" applyFill="1" applyBorder="1" applyAlignment="1">
      <alignment horizontal="left"/>
    </xf>
    <xf numFmtId="0" fontId="1" fillId="2" borderId="37" xfId="0" applyFont="1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4" xfId="0" applyFill="1" applyBorder="1" applyAlignment="1">
      <alignment horizontal="left"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7" xfId="0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8" xfId="0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1" fillId="0" borderId="14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Verdana"/>
                <a:ea typeface="Verdana"/>
                <a:cs typeface="Verdana"/>
              </a:rPr>
              <a:t>Head &amp; Neck Case 3 (320˚): 
Method Comparison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7975"/>
          <c:w val="0.915"/>
          <c:h val="0.68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presentation3!$D$6</c:f>
              <c:strCache>
                <c:ptCount val="1"/>
                <c:pt idx="0">
                  <c:v>Corvus(L5)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presentation3!$C$6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presentation3!$B$6</c:f>
              <c:numCache>
                <c:ptCount val="1"/>
              </c:numCache>
            </c:numRef>
          </c:yVal>
          <c:smooth val="0"/>
        </c:ser>
        <c:ser>
          <c:idx val="3"/>
          <c:order val="1"/>
          <c:tx>
            <c:strRef>
              <c:f>presentation3!$D$7</c:f>
              <c:strCache>
                <c:ptCount val="1"/>
                <c:pt idx="0">
                  <c:v>Athula(L5)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presentation3!$C$7</c:f>
              <c:numCache>
                <c:ptCount val="1"/>
                <c:pt idx="0">
                  <c:v>0.17609125905568124</c:v>
                </c:pt>
              </c:numCache>
            </c:numRef>
          </c:xVal>
          <c:yVal>
            <c:numRef>
              <c:f>presentation3!$B$7</c:f>
              <c:numCache>
                <c:ptCount val="1"/>
                <c:pt idx="0">
                  <c:v>14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presentation3!$D$8</c:f>
              <c:strCache>
                <c:ptCount val="1"/>
                <c:pt idx="0">
                  <c:v>4 distinct Athula(L5)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presentation3!$C$8</c:f>
              <c:numCache>
                <c:ptCount val="1"/>
                <c:pt idx="0">
                  <c:v>0.7781512503836436</c:v>
                </c:pt>
              </c:numCache>
            </c:numRef>
          </c:xVal>
          <c:yVal>
            <c:numRef>
              <c:f>presentation3!$B$8</c:f>
              <c:numCache>
                <c:ptCount val="1"/>
                <c:pt idx="0">
                  <c:v>11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presentation3!$D$9</c:f>
              <c:strCache>
                <c:ptCount val="1"/>
                <c:pt idx="0">
                  <c:v>Barnch &amp; Cut (1st run)(L5)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presentation3!$C$9</c:f>
              <c:numCache>
                <c:ptCount val="1"/>
                <c:pt idx="0">
                  <c:v>3.35430056234536</c:v>
                </c:pt>
              </c:numCache>
            </c:numRef>
          </c:xVal>
          <c:yVal>
            <c:numRef>
              <c:f>presentation3!$B$9</c:f>
              <c:numCache>
                <c:ptCount val="1"/>
                <c:pt idx="0">
                  <c:v>9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presentation3!$D$10</c:f>
              <c:strCache>
                <c:ptCount val="1"/>
                <c:pt idx="0">
                  <c:v>Barnch &amp; Cut (2nd run)(L5)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presentation3!$C$10</c:f>
              <c:numCache>
                <c:ptCount val="1"/>
                <c:pt idx="0">
                  <c:v>3.0692980121155293</c:v>
                </c:pt>
              </c:numCache>
            </c:numRef>
          </c:xVal>
          <c:yVal>
            <c:numRef>
              <c:f>presentation3!$B$10</c:f>
              <c:numCache>
                <c:ptCount val="1"/>
                <c:pt idx="0">
                  <c:v>8</c:v>
                </c:pt>
              </c:numCache>
            </c:numRef>
          </c:yVal>
          <c:smooth val="0"/>
        </c:ser>
        <c:axId val="18862929"/>
        <c:axId val="35548634"/>
      </c:scatterChart>
      <c:valAx>
        <c:axId val="18862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Computing Time Log Scale (sec) 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5548634"/>
        <c:crosses val="autoZero"/>
        <c:crossBetween val="midCat"/>
        <c:dispUnits/>
      </c:valAx>
      <c:valAx>
        <c:axId val="35548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Number of Segments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8629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Verdana"/>
                <a:ea typeface="Verdana"/>
                <a:cs typeface="Verdana"/>
              </a:rPr>
              <a:t>Head &amp; Neck Case: Method Comparison (Angle 55)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presentation2!$D$6</c:f>
              <c:strCache>
                <c:ptCount val="1"/>
                <c:pt idx="0">
                  <c:v>Corvus(L5)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presentation2!$C$6</c:f>
              <c:numCache/>
            </c:numRef>
          </c:xVal>
          <c:yVal>
            <c:numRef>
              <c:f>presentation2!$B$6</c:f>
              <c:numCache/>
            </c:numRef>
          </c:yVal>
          <c:smooth val="0"/>
        </c:ser>
        <c:ser>
          <c:idx val="1"/>
          <c:order val="1"/>
          <c:tx>
            <c:strRef>
              <c:f>presentation2!$D$16</c:f>
              <c:strCache>
                <c:ptCount val="1"/>
                <c:pt idx="0">
                  <c:v>Corvus(L100)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presentation2!$C$16</c:f>
              <c:numCache/>
            </c:numRef>
          </c:xVal>
          <c:yVal>
            <c:numRef>
              <c:f>presentation2!$B$16</c:f>
              <c:numCache/>
            </c:numRef>
          </c:yVal>
          <c:smooth val="0"/>
        </c:ser>
        <c:ser>
          <c:idx val="2"/>
          <c:order val="2"/>
          <c:tx>
            <c:strRef>
              <c:f>presentation2!$D$11</c:f>
              <c:strCache>
                <c:ptCount val="1"/>
                <c:pt idx="0">
                  <c:v>Corvus(L10)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presentation2!$C$11</c:f>
              <c:numCache/>
            </c:numRef>
          </c:xVal>
          <c:yVal>
            <c:numRef>
              <c:f>presentation2!$B$11</c:f>
              <c:numCache/>
            </c:numRef>
          </c:yVal>
          <c:smooth val="0"/>
        </c:ser>
        <c:ser>
          <c:idx val="3"/>
          <c:order val="3"/>
          <c:tx>
            <c:strRef>
              <c:f>presentation2!$D$7</c:f>
              <c:strCache>
                <c:ptCount val="1"/>
                <c:pt idx="0">
                  <c:v>Athula(L5)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presentation2!$C$7</c:f>
              <c:numCache/>
            </c:numRef>
          </c:xVal>
          <c:yVal>
            <c:numRef>
              <c:f>presentation2!$B$7</c:f>
              <c:numCache/>
            </c:numRef>
          </c:yVal>
          <c:smooth val="0"/>
        </c:ser>
        <c:ser>
          <c:idx val="4"/>
          <c:order val="4"/>
          <c:tx>
            <c:strRef>
              <c:f>presentation2!$D$8</c:f>
              <c:strCache>
                <c:ptCount val="1"/>
                <c:pt idx="0">
                  <c:v>4 distinct Athula(L5)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presentation2!$C$8</c:f>
              <c:numCache/>
            </c:numRef>
          </c:xVal>
          <c:yVal>
            <c:numRef>
              <c:f>presentation2!$B$8</c:f>
              <c:numCache/>
            </c:numRef>
          </c:yVal>
          <c:smooth val="0"/>
        </c:ser>
        <c:ser>
          <c:idx val="5"/>
          <c:order val="5"/>
          <c:tx>
            <c:strRef>
              <c:f>presentation2!$D$9</c:f>
              <c:strCache>
                <c:ptCount val="1"/>
                <c:pt idx="0">
                  <c:v>Barnch &amp; Cut (1st run)(L5)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presentation2!$C$9</c:f>
              <c:numCache/>
            </c:numRef>
          </c:xVal>
          <c:yVal>
            <c:numRef>
              <c:f>presentation2!$B$9</c:f>
              <c:numCache/>
            </c:numRef>
          </c:yVal>
          <c:smooth val="0"/>
        </c:ser>
        <c:ser>
          <c:idx val="6"/>
          <c:order val="6"/>
          <c:tx>
            <c:strRef>
              <c:f>presentation2!$D$10</c:f>
              <c:strCache>
                <c:ptCount val="1"/>
                <c:pt idx="0">
                  <c:v>Barnch &amp; Cut (2nd run)(L5)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presentation2!$C$10</c:f>
              <c:numCache/>
            </c:numRef>
          </c:xVal>
          <c:yVal>
            <c:numRef>
              <c:f>presentation2!$B$10</c:f>
              <c:numCache/>
            </c:numRef>
          </c:yVal>
          <c:smooth val="0"/>
        </c:ser>
        <c:ser>
          <c:idx val="7"/>
          <c:order val="7"/>
          <c:tx>
            <c:strRef>
              <c:f>presentation2!$D$12</c:f>
              <c:strCache>
                <c:ptCount val="1"/>
                <c:pt idx="0">
                  <c:v>Athula(L10)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presentation2!$C$12</c:f>
              <c:numCache/>
            </c:numRef>
          </c:xVal>
          <c:yVal>
            <c:numRef>
              <c:f>presentation2!$B$12</c:f>
              <c:numCache/>
            </c:numRef>
          </c:yVal>
          <c:smooth val="0"/>
        </c:ser>
        <c:ser>
          <c:idx val="8"/>
          <c:order val="8"/>
          <c:tx>
            <c:strRef>
              <c:f>presentation2!$D$13</c:f>
              <c:strCache>
                <c:ptCount val="1"/>
                <c:pt idx="0">
                  <c:v>4 distinct Athula(L10)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presentation2!$C$13</c:f>
              <c:numCache/>
            </c:numRef>
          </c:xVal>
          <c:yVal>
            <c:numRef>
              <c:f>presentation2!$B$13</c:f>
              <c:numCache/>
            </c:numRef>
          </c:yVal>
          <c:smooth val="0"/>
        </c:ser>
        <c:ser>
          <c:idx val="9"/>
          <c:order val="9"/>
          <c:tx>
            <c:strRef>
              <c:f>presentation2!$D$14</c:f>
              <c:strCache>
                <c:ptCount val="1"/>
                <c:pt idx="0">
                  <c:v>Barnch &amp; Cut (1st run)(L10)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presentation2!$C$14</c:f>
              <c:numCache/>
            </c:numRef>
          </c:xVal>
          <c:yVal>
            <c:numRef>
              <c:f>presentation2!$B$14</c:f>
              <c:numCache/>
            </c:numRef>
          </c:yVal>
          <c:smooth val="0"/>
        </c:ser>
        <c:ser>
          <c:idx val="10"/>
          <c:order val="10"/>
          <c:tx>
            <c:strRef>
              <c:f>presentation2!$D$17</c:f>
              <c:strCache>
                <c:ptCount val="1"/>
                <c:pt idx="0">
                  <c:v>Athula(L100)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presentation2!$C$17</c:f>
              <c:numCache/>
            </c:numRef>
          </c:xVal>
          <c:yVal>
            <c:numRef>
              <c:f>presentation2!$B$17</c:f>
              <c:numCache/>
            </c:numRef>
          </c:yVal>
          <c:smooth val="0"/>
        </c:ser>
        <c:ser>
          <c:idx val="11"/>
          <c:order val="11"/>
          <c:tx>
            <c:strRef>
              <c:f>presentation2!$D$18</c:f>
              <c:strCache>
                <c:ptCount val="1"/>
                <c:pt idx="0">
                  <c:v>4 distinct Athula(L100)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presentation2!$C$18</c:f>
              <c:numCache/>
            </c:numRef>
          </c:xVal>
          <c:yVal>
            <c:numRef>
              <c:f>presentation2!$B$18</c:f>
              <c:numCache/>
            </c:numRef>
          </c:yVal>
          <c:smooth val="0"/>
        </c:ser>
        <c:ser>
          <c:idx val="13"/>
          <c:order val="12"/>
          <c:tx>
            <c:strRef>
              <c:f>presentation2!$D$15</c:f>
              <c:strCache>
                <c:ptCount val="1"/>
                <c:pt idx="0">
                  <c:v>Barnch &amp; Cut (2nd run)(L10)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xVal>
            <c:numRef>
              <c:f>presentation2!$C$15</c:f>
              <c:numCache/>
            </c:numRef>
          </c:xVal>
          <c:yVal>
            <c:numRef>
              <c:f>presentation2!$B$15</c:f>
              <c:numCache/>
            </c:numRef>
          </c:yVal>
          <c:smooth val="0"/>
        </c:ser>
        <c:axId val="51502251"/>
        <c:axId val="60867076"/>
      </c:scatterChart>
      <c:valAx>
        <c:axId val="51502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975" b="1" i="0" u="none" baseline="0">
                    <a:latin typeface="Verdana"/>
                    <a:ea typeface="Verdana"/>
                    <a:cs typeface="Verdana"/>
                  </a:rPr>
                  <a:t>Log Computing Time (sec)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67076"/>
        <c:crosses val="autoZero"/>
        <c:crossBetween val="midCat"/>
        <c:dispUnits/>
      </c:valAx>
      <c:valAx>
        <c:axId val="60867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Verdana"/>
                    <a:ea typeface="Verdana"/>
                    <a:cs typeface="Verdana"/>
                  </a:rPr>
                  <a:t>Number of Segments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022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Head &amp; Neck Case (55˚): 
Method Comparison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8025"/>
          <c:w val="0.91375"/>
          <c:h val="0.6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presentation2!$D$6</c:f>
              <c:strCache>
                <c:ptCount val="1"/>
                <c:pt idx="0">
                  <c:v>Corvus(L5)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presentation2!$C$6</c:f>
              <c:numCache/>
            </c:numRef>
          </c:xVal>
          <c:yVal>
            <c:numRef>
              <c:f>presentation2!$B$6</c:f>
              <c:numCache/>
            </c:numRef>
          </c:yVal>
          <c:smooth val="0"/>
        </c:ser>
        <c:ser>
          <c:idx val="2"/>
          <c:order val="1"/>
          <c:tx>
            <c:strRef>
              <c:f>presentation2!$D$11</c:f>
              <c:strCache>
                <c:ptCount val="1"/>
                <c:pt idx="0">
                  <c:v>Corvus(L10)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presentation2!$C$11</c:f>
              <c:numCache/>
            </c:numRef>
          </c:xVal>
          <c:yVal>
            <c:numRef>
              <c:f>presentation2!$B$11</c:f>
              <c:numCache/>
            </c:numRef>
          </c:yVal>
          <c:smooth val="0"/>
        </c:ser>
        <c:ser>
          <c:idx val="3"/>
          <c:order val="2"/>
          <c:tx>
            <c:strRef>
              <c:f>presentation2!$D$7</c:f>
              <c:strCache>
                <c:ptCount val="1"/>
                <c:pt idx="0">
                  <c:v>Athula(L5)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presentation2!$C$7</c:f>
              <c:numCache/>
            </c:numRef>
          </c:xVal>
          <c:yVal>
            <c:numRef>
              <c:f>presentation2!$B$7</c:f>
              <c:numCache/>
            </c:numRef>
          </c:yVal>
          <c:smooth val="0"/>
        </c:ser>
        <c:ser>
          <c:idx val="7"/>
          <c:order val="3"/>
          <c:tx>
            <c:strRef>
              <c:f>presentation2!$D$12</c:f>
              <c:strCache>
                <c:ptCount val="1"/>
                <c:pt idx="0">
                  <c:v>Athula(L10)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presentation2!$C$12</c:f>
              <c:numCache/>
            </c:numRef>
          </c:xVal>
          <c:yVal>
            <c:numRef>
              <c:f>presentation2!$B$12</c:f>
              <c:numCache/>
            </c:numRef>
          </c:yVal>
          <c:smooth val="0"/>
        </c:ser>
        <c:ser>
          <c:idx val="4"/>
          <c:order val="4"/>
          <c:tx>
            <c:strRef>
              <c:f>presentation2!$D$8</c:f>
              <c:strCache>
                <c:ptCount val="1"/>
                <c:pt idx="0">
                  <c:v>4 distinct Athula(L5)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presentation2!$C$8</c:f>
              <c:numCache/>
            </c:numRef>
          </c:xVal>
          <c:yVal>
            <c:numRef>
              <c:f>presentation2!$B$8</c:f>
              <c:numCache/>
            </c:numRef>
          </c:yVal>
          <c:smooth val="0"/>
        </c:ser>
        <c:ser>
          <c:idx val="8"/>
          <c:order val="5"/>
          <c:tx>
            <c:strRef>
              <c:f>presentation2!$D$13</c:f>
              <c:strCache>
                <c:ptCount val="1"/>
                <c:pt idx="0">
                  <c:v>4 distinct Athula(L10)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presentation2!$C$13</c:f>
              <c:numCache/>
            </c:numRef>
          </c:xVal>
          <c:yVal>
            <c:numRef>
              <c:f>presentation2!$B$13</c:f>
              <c:numCache/>
            </c:numRef>
          </c:yVal>
          <c:smooth val="0"/>
        </c:ser>
        <c:ser>
          <c:idx val="5"/>
          <c:order val="6"/>
          <c:tx>
            <c:strRef>
              <c:f>presentation2!$D$9</c:f>
              <c:strCache>
                <c:ptCount val="1"/>
                <c:pt idx="0">
                  <c:v>Barnch &amp; Cut (1st run)(L5)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presentation2!$C$9</c:f>
              <c:numCache/>
            </c:numRef>
          </c:xVal>
          <c:yVal>
            <c:numRef>
              <c:f>presentation2!$B$9</c:f>
              <c:numCache/>
            </c:numRef>
          </c:yVal>
          <c:smooth val="0"/>
        </c:ser>
        <c:ser>
          <c:idx val="9"/>
          <c:order val="7"/>
          <c:tx>
            <c:strRef>
              <c:f>presentation2!$D$14</c:f>
              <c:strCache>
                <c:ptCount val="1"/>
                <c:pt idx="0">
                  <c:v>Barnch &amp; Cut (1st run)(L10)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presentation2!$C$14</c:f>
              <c:numCache/>
            </c:numRef>
          </c:xVal>
          <c:yVal>
            <c:numRef>
              <c:f>presentation2!$B$14</c:f>
              <c:numCache/>
            </c:numRef>
          </c:yVal>
          <c:smooth val="0"/>
        </c:ser>
        <c:ser>
          <c:idx val="6"/>
          <c:order val="8"/>
          <c:tx>
            <c:strRef>
              <c:f>presentation2!$D$10</c:f>
              <c:strCache>
                <c:ptCount val="1"/>
                <c:pt idx="0">
                  <c:v>Barnch &amp; Cut (2nd run)(L5)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presentation2!$C$10</c:f>
              <c:numCache/>
            </c:numRef>
          </c:xVal>
          <c:yVal>
            <c:numRef>
              <c:f>presentation2!$B$10</c:f>
              <c:numCache/>
            </c:numRef>
          </c:yVal>
          <c:smooth val="0"/>
        </c:ser>
        <c:ser>
          <c:idx val="1"/>
          <c:order val="9"/>
          <c:tx>
            <c:strRef>
              <c:f>presentation2!$D$15</c:f>
              <c:strCache>
                <c:ptCount val="1"/>
                <c:pt idx="0">
                  <c:v>Barnch &amp; Cut (2nd run)(L10)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presentation2!$C$15</c:f>
              <c:numCache/>
            </c:numRef>
          </c:xVal>
          <c:yVal>
            <c:numRef>
              <c:f>presentation2!$B$15</c:f>
              <c:numCache/>
            </c:numRef>
          </c:yVal>
          <c:smooth val="0"/>
        </c:ser>
        <c:axId val="10932773"/>
        <c:axId val="31286094"/>
      </c:scatterChart>
      <c:valAx>
        <c:axId val="10932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Verdana"/>
                    <a:ea typeface="Verdana"/>
                    <a:cs typeface="Verdana"/>
                  </a:rPr>
                  <a:t>Computing Time Log Scale (sec) 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1286094"/>
        <c:crosses val="autoZero"/>
        <c:crossBetween val="midCat"/>
        <c:dispUnits/>
      </c:valAx>
      <c:valAx>
        <c:axId val="31286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Verdana"/>
                    <a:ea typeface="Verdana"/>
                    <a:cs typeface="Verdana"/>
                  </a:rPr>
                  <a:t>Number of Segments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327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Verdana"/>
                <a:ea typeface="Verdana"/>
                <a:cs typeface="Verdana"/>
              </a:rPr>
              <a:t>Head &amp; Neck Case (55˚): 
Method Comparison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4525"/>
          <c:w val="0.92325"/>
          <c:h val="0.71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presentation2!$D$51</c:f>
              <c:strCache>
                <c:ptCount val="1"/>
                <c:pt idx="0">
                  <c:v>Corvus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presentation2!$C$51</c:f>
              <c:numCache/>
            </c:numRef>
          </c:xVal>
          <c:yVal>
            <c:numRef>
              <c:f>presentation2!$B$51</c:f>
              <c:numCache/>
            </c:numRef>
          </c:yVal>
          <c:smooth val="0"/>
        </c:ser>
        <c:ser>
          <c:idx val="2"/>
          <c:order val="1"/>
          <c:tx>
            <c:strRef>
              <c:f>presentation2!$D$56</c:f>
              <c:strCache>
                <c:ptCount val="1"/>
                <c:pt idx="0">
                  <c:v>Corvus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presentation2!$C$56</c:f>
              <c:numCache/>
            </c:numRef>
          </c:xVal>
          <c:yVal>
            <c:numRef>
              <c:f>presentation2!$B$56</c:f>
              <c:numCache/>
            </c:numRef>
          </c:yVal>
          <c:smooth val="0"/>
        </c:ser>
        <c:ser>
          <c:idx val="3"/>
          <c:order val="2"/>
          <c:tx>
            <c:strRef>
              <c:f>presentation2!$D$52</c:f>
              <c:strCache>
                <c:ptCount val="1"/>
                <c:pt idx="0">
                  <c:v>Athula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presentation2!$C$52</c:f>
              <c:numCache/>
            </c:numRef>
          </c:xVal>
          <c:yVal>
            <c:numRef>
              <c:f>presentation2!$B$52</c:f>
              <c:numCache/>
            </c:numRef>
          </c:yVal>
          <c:smooth val="0"/>
        </c:ser>
        <c:ser>
          <c:idx val="4"/>
          <c:order val="3"/>
          <c:tx>
            <c:strRef>
              <c:f>presentation2!$D$53</c:f>
              <c:strCache>
                <c:ptCount val="1"/>
                <c:pt idx="0">
                  <c:v>4 distinct Athula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presentation2!$C$53</c:f>
              <c:numCache/>
            </c:numRef>
          </c:xVal>
          <c:yVal>
            <c:numRef>
              <c:f>presentation2!$B$53</c:f>
              <c:numCache/>
            </c:numRef>
          </c:yVal>
          <c:smooth val="0"/>
        </c:ser>
        <c:ser>
          <c:idx val="5"/>
          <c:order val="4"/>
          <c:tx>
            <c:strRef>
              <c:f>presentation2!$D$54</c:f>
              <c:strCache>
                <c:ptCount val="1"/>
                <c:pt idx="0">
                  <c:v>Barnch &amp; Cut (1st run)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presentation2!$C$54</c:f>
              <c:numCache/>
            </c:numRef>
          </c:xVal>
          <c:yVal>
            <c:numRef>
              <c:f>presentation2!$B$54</c:f>
              <c:numCache/>
            </c:numRef>
          </c:yVal>
          <c:smooth val="0"/>
        </c:ser>
        <c:ser>
          <c:idx val="6"/>
          <c:order val="5"/>
          <c:tx>
            <c:strRef>
              <c:f>presentation2!$D$55</c:f>
              <c:strCache>
                <c:ptCount val="1"/>
                <c:pt idx="0">
                  <c:v>Barnch &amp; Cut (2nd run)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presentation2!$C$55</c:f>
              <c:numCache/>
            </c:numRef>
          </c:xVal>
          <c:yVal>
            <c:numRef>
              <c:f>presentation2!$B$55</c:f>
              <c:numCache/>
            </c:numRef>
          </c:yVal>
          <c:smooth val="0"/>
        </c:ser>
        <c:ser>
          <c:idx val="7"/>
          <c:order val="6"/>
          <c:tx>
            <c:strRef>
              <c:f>presentation2!$D$57</c:f>
              <c:strCache>
                <c:ptCount val="1"/>
                <c:pt idx="0">
                  <c:v>Athula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presentation2!$C$57</c:f>
              <c:numCache/>
            </c:numRef>
          </c:xVal>
          <c:yVal>
            <c:numRef>
              <c:f>presentation2!$B$57</c:f>
              <c:numCache/>
            </c:numRef>
          </c:yVal>
          <c:smooth val="0"/>
        </c:ser>
        <c:ser>
          <c:idx val="8"/>
          <c:order val="7"/>
          <c:tx>
            <c:strRef>
              <c:f>presentation2!$D$58</c:f>
              <c:strCache>
                <c:ptCount val="1"/>
                <c:pt idx="0">
                  <c:v>4 distinct Athula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presentation2!$C$58</c:f>
              <c:numCache/>
            </c:numRef>
          </c:xVal>
          <c:yVal>
            <c:numRef>
              <c:f>presentation2!$B$58</c:f>
              <c:numCache/>
            </c:numRef>
          </c:yVal>
          <c:smooth val="0"/>
        </c:ser>
        <c:ser>
          <c:idx val="9"/>
          <c:order val="8"/>
          <c:tx>
            <c:strRef>
              <c:f>presentation2!$D$59</c:f>
              <c:strCache>
                <c:ptCount val="1"/>
                <c:pt idx="0">
                  <c:v>Barnch &amp; Cut (1st run)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presentation2!$C$59</c:f>
              <c:numCache/>
            </c:numRef>
          </c:xVal>
          <c:yVal>
            <c:numRef>
              <c:f>presentation2!$B$59</c:f>
              <c:numCache/>
            </c:numRef>
          </c:yVal>
          <c:smooth val="0"/>
        </c:ser>
        <c:ser>
          <c:idx val="12"/>
          <c:order val="9"/>
          <c:tx>
            <c:strRef>
              <c:f>presentation2!$D$64</c:f>
              <c:strCache>
                <c:ptCount val="1"/>
                <c:pt idx="0">
                  <c:v>Barnch &amp; Cut (1st run)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presentation2!$C$64</c:f>
              <c:numCache/>
            </c:numRef>
          </c:xVal>
          <c:yVal>
            <c:numRef>
              <c:f>presentation2!$B$64</c:f>
              <c:numCache/>
            </c:numRef>
          </c:yVal>
          <c:smooth val="0"/>
        </c:ser>
        <c:ser>
          <c:idx val="1"/>
          <c:order val="10"/>
          <c:tx>
            <c:strRef>
              <c:f>presentation2!$D$60</c:f>
              <c:strCache>
                <c:ptCount val="1"/>
                <c:pt idx="0">
                  <c:v>Barnch &amp; Cut (2nd run)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presentation2!$C$60</c:f>
              <c:numCache/>
            </c:numRef>
          </c:xVal>
          <c:yVal>
            <c:numRef>
              <c:f>presentation2!$B$60</c:f>
              <c:numCache/>
            </c:numRef>
          </c:yVal>
          <c:smooth val="0"/>
        </c:ser>
        <c:axId val="13139391"/>
        <c:axId val="51145656"/>
      </c:scatterChart>
      <c:valAx>
        <c:axId val="13139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Verdana"/>
                    <a:ea typeface="Verdana"/>
                    <a:cs typeface="Verdana"/>
                  </a:rPr>
                  <a:t>Computing Time Log Scale (sec) 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1145656"/>
        <c:crosses val="autoZero"/>
        <c:crossBetween val="midCat"/>
        <c:dispUnits/>
      </c:valAx>
      <c:valAx>
        <c:axId val="51145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Verdana"/>
                    <a:ea typeface="Verdana"/>
                    <a:cs typeface="Verdana"/>
                  </a:rPr>
                  <a:t>Beam on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1393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Verdana"/>
                <a:ea typeface="Verdana"/>
                <a:cs typeface="Verdana"/>
              </a:rPr>
              <a:t>Head &amp; Neck Case: Method Comparison (Angle 290)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presentation!$D$6</c:f>
              <c:strCache>
                <c:ptCount val="1"/>
                <c:pt idx="0">
                  <c:v>Corvus(L5)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presentation!$C$6</c:f>
              <c:numCache/>
            </c:numRef>
          </c:xVal>
          <c:yVal>
            <c:numRef>
              <c:f>presentation!$B$6</c:f>
              <c:numCache/>
            </c:numRef>
          </c:yVal>
          <c:smooth val="0"/>
        </c:ser>
        <c:ser>
          <c:idx val="1"/>
          <c:order val="1"/>
          <c:tx>
            <c:strRef>
              <c:f>presentation!$D$16</c:f>
              <c:strCache>
                <c:ptCount val="1"/>
                <c:pt idx="0">
                  <c:v>Corvus(L100)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presentation!$C$16</c:f>
              <c:numCache/>
            </c:numRef>
          </c:xVal>
          <c:yVal>
            <c:numRef>
              <c:f>presentation!$B$16</c:f>
              <c:numCache/>
            </c:numRef>
          </c:yVal>
          <c:smooth val="0"/>
        </c:ser>
        <c:ser>
          <c:idx val="2"/>
          <c:order val="2"/>
          <c:tx>
            <c:strRef>
              <c:f>presentation!$D$11</c:f>
              <c:strCache>
                <c:ptCount val="1"/>
                <c:pt idx="0">
                  <c:v>Corvus(L10)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presentation!$C$11</c:f>
              <c:numCache/>
            </c:numRef>
          </c:xVal>
          <c:yVal>
            <c:numRef>
              <c:f>presentation!$B$11</c:f>
              <c:numCache/>
            </c:numRef>
          </c:yVal>
          <c:smooth val="0"/>
        </c:ser>
        <c:ser>
          <c:idx val="3"/>
          <c:order val="3"/>
          <c:tx>
            <c:strRef>
              <c:f>presentation!$D$7</c:f>
              <c:strCache>
                <c:ptCount val="1"/>
                <c:pt idx="0">
                  <c:v>Athula(L5)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presentation!$C$7</c:f>
              <c:numCache/>
            </c:numRef>
          </c:xVal>
          <c:yVal>
            <c:numRef>
              <c:f>presentation!$B$7</c:f>
              <c:numCache/>
            </c:numRef>
          </c:yVal>
          <c:smooth val="0"/>
        </c:ser>
        <c:ser>
          <c:idx val="4"/>
          <c:order val="4"/>
          <c:tx>
            <c:strRef>
              <c:f>presentation!$D$8</c:f>
              <c:strCache>
                <c:ptCount val="1"/>
                <c:pt idx="0">
                  <c:v>4 distinct Athula(L5)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presentation!$C$8</c:f>
              <c:numCache/>
            </c:numRef>
          </c:xVal>
          <c:yVal>
            <c:numRef>
              <c:f>presentation!$B$8</c:f>
              <c:numCache/>
            </c:numRef>
          </c:yVal>
          <c:smooth val="0"/>
        </c:ser>
        <c:ser>
          <c:idx val="5"/>
          <c:order val="5"/>
          <c:tx>
            <c:strRef>
              <c:f>presentation!$D$9</c:f>
              <c:strCache>
                <c:ptCount val="1"/>
                <c:pt idx="0">
                  <c:v>Barnch &amp; Cut (1st run)(L5)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presentation!$C$9</c:f>
              <c:numCache/>
            </c:numRef>
          </c:xVal>
          <c:yVal>
            <c:numRef>
              <c:f>presentation!$B$9</c:f>
              <c:numCache/>
            </c:numRef>
          </c:yVal>
          <c:smooth val="0"/>
        </c:ser>
        <c:ser>
          <c:idx val="6"/>
          <c:order val="6"/>
          <c:tx>
            <c:strRef>
              <c:f>presentation!$D$10</c:f>
              <c:strCache>
                <c:ptCount val="1"/>
                <c:pt idx="0">
                  <c:v>Barnch &amp; Cut (2nd run)(L5)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presentation!$C$10</c:f>
              <c:numCache/>
            </c:numRef>
          </c:xVal>
          <c:yVal>
            <c:numRef>
              <c:f>presentation!$B$10</c:f>
              <c:numCache/>
            </c:numRef>
          </c:yVal>
          <c:smooth val="0"/>
        </c:ser>
        <c:ser>
          <c:idx val="7"/>
          <c:order val="7"/>
          <c:tx>
            <c:strRef>
              <c:f>presentation!$D$12</c:f>
              <c:strCache>
                <c:ptCount val="1"/>
                <c:pt idx="0">
                  <c:v>Athula(L10)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presentation!$C$12</c:f>
              <c:numCache/>
            </c:numRef>
          </c:xVal>
          <c:yVal>
            <c:numRef>
              <c:f>presentation!$B$12</c:f>
              <c:numCache/>
            </c:numRef>
          </c:yVal>
          <c:smooth val="0"/>
        </c:ser>
        <c:ser>
          <c:idx val="8"/>
          <c:order val="8"/>
          <c:tx>
            <c:strRef>
              <c:f>presentation!$D$13</c:f>
              <c:strCache>
                <c:ptCount val="1"/>
                <c:pt idx="0">
                  <c:v>4 distinct Athula(L10)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presentation!$C$13</c:f>
              <c:numCache/>
            </c:numRef>
          </c:xVal>
          <c:yVal>
            <c:numRef>
              <c:f>presentation!$B$13</c:f>
              <c:numCache/>
            </c:numRef>
          </c:yVal>
          <c:smooth val="0"/>
        </c:ser>
        <c:ser>
          <c:idx val="9"/>
          <c:order val="9"/>
          <c:tx>
            <c:strRef>
              <c:f>presentation!$D$14</c:f>
              <c:strCache>
                <c:ptCount val="1"/>
                <c:pt idx="0">
                  <c:v>Barnch &amp; Cut (1st run)(L10)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presentation!$C$14</c:f>
              <c:numCache/>
            </c:numRef>
          </c:xVal>
          <c:yVal>
            <c:numRef>
              <c:f>presentation!$B$14</c:f>
              <c:numCache/>
            </c:numRef>
          </c:yVal>
          <c:smooth val="0"/>
        </c:ser>
        <c:ser>
          <c:idx val="10"/>
          <c:order val="10"/>
          <c:tx>
            <c:strRef>
              <c:f>presentation!$D$17</c:f>
              <c:strCache>
                <c:ptCount val="1"/>
                <c:pt idx="0">
                  <c:v>Athula(L100)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presentation!$C$17</c:f>
              <c:numCache/>
            </c:numRef>
          </c:xVal>
          <c:yVal>
            <c:numRef>
              <c:f>presentation!$B$17</c:f>
              <c:numCache/>
            </c:numRef>
          </c:yVal>
          <c:smooth val="0"/>
        </c:ser>
        <c:ser>
          <c:idx val="11"/>
          <c:order val="11"/>
          <c:tx>
            <c:strRef>
              <c:f>presentation!$D$18</c:f>
              <c:strCache>
                <c:ptCount val="1"/>
                <c:pt idx="0">
                  <c:v>4 distinct Athula(L100)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presentation!$C$18</c:f>
              <c:numCache/>
            </c:numRef>
          </c:xVal>
          <c:yVal>
            <c:numRef>
              <c:f>presentation!$B$18</c:f>
              <c:numCache/>
            </c:numRef>
          </c:yVal>
          <c:smooth val="0"/>
        </c:ser>
        <c:ser>
          <c:idx val="12"/>
          <c:order val="12"/>
          <c:tx>
            <c:strRef>
              <c:f>presentation!$D$19</c:f>
              <c:strCache>
                <c:ptCount val="1"/>
                <c:pt idx="0">
                  <c:v>Barnch &amp; Cut (1st run)(L100)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presentation!$C$19</c:f>
              <c:numCache/>
            </c:numRef>
          </c:xVal>
          <c:yVal>
            <c:numRef>
              <c:f>presentation!$B$19</c:f>
              <c:numCache/>
            </c:numRef>
          </c:yVal>
          <c:smooth val="0"/>
        </c:ser>
        <c:axId val="57657721"/>
        <c:axId val="49157442"/>
      </c:scatterChart>
      <c:valAx>
        <c:axId val="57657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975" b="1" i="0" u="none" baseline="0">
                    <a:latin typeface="Verdana"/>
                    <a:ea typeface="Verdana"/>
                    <a:cs typeface="Verdana"/>
                  </a:rPr>
                  <a:t>Log Computing Time (sec)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157442"/>
        <c:crosses val="autoZero"/>
        <c:crossBetween val="midCat"/>
        <c:dispUnits/>
      </c:valAx>
      <c:valAx>
        <c:axId val="49157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Verdana"/>
                    <a:ea typeface="Verdana"/>
                    <a:cs typeface="Verdana"/>
                  </a:rPr>
                  <a:t>Number of Segments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6577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Head &amp; Neck Case: Method Comparison (Angle 290)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presentation!$D$6</c:f>
              <c:strCache>
                <c:ptCount val="1"/>
                <c:pt idx="0">
                  <c:v>Corvus(L5)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presentation!$C$6</c:f>
              <c:numCache/>
            </c:numRef>
          </c:xVal>
          <c:yVal>
            <c:numRef>
              <c:f>presentation!$B$6</c:f>
              <c:numCache/>
            </c:numRef>
          </c:yVal>
          <c:smooth val="0"/>
        </c:ser>
        <c:ser>
          <c:idx val="2"/>
          <c:order val="1"/>
          <c:tx>
            <c:strRef>
              <c:f>presentation!$D$11</c:f>
              <c:strCache>
                <c:ptCount val="1"/>
                <c:pt idx="0">
                  <c:v>Corvus(L10)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presentation!$C$11</c:f>
              <c:numCache/>
            </c:numRef>
          </c:xVal>
          <c:yVal>
            <c:numRef>
              <c:f>presentation!$B$11</c:f>
              <c:numCache/>
            </c:numRef>
          </c:yVal>
          <c:smooth val="0"/>
        </c:ser>
        <c:ser>
          <c:idx val="3"/>
          <c:order val="2"/>
          <c:tx>
            <c:strRef>
              <c:f>presentation!$D$7</c:f>
              <c:strCache>
                <c:ptCount val="1"/>
                <c:pt idx="0">
                  <c:v>Athula(L5)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presentation!$C$7</c:f>
              <c:numCache/>
            </c:numRef>
          </c:xVal>
          <c:yVal>
            <c:numRef>
              <c:f>presentation!$B$7</c:f>
              <c:numCache/>
            </c:numRef>
          </c:yVal>
          <c:smooth val="0"/>
        </c:ser>
        <c:ser>
          <c:idx val="4"/>
          <c:order val="3"/>
          <c:tx>
            <c:strRef>
              <c:f>presentation!$D$8</c:f>
              <c:strCache>
                <c:ptCount val="1"/>
                <c:pt idx="0">
                  <c:v>4 distinct Athula(L5)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0066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presentation!$C$8</c:f>
              <c:numCache/>
            </c:numRef>
          </c:xVal>
          <c:yVal>
            <c:numRef>
              <c:f>presentation!$B$8</c:f>
              <c:numCache/>
            </c:numRef>
          </c:yVal>
          <c:smooth val="0"/>
        </c:ser>
        <c:ser>
          <c:idx val="5"/>
          <c:order val="4"/>
          <c:tx>
            <c:strRef>
              <c:f>presentation!$D$9</c:f>
              <c:strCache>
                <c:ptCount val="1"/>
                <c:pt idx="0">
                  <c:v>Barnch &amp; Cut (1st run)(L5)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presentation!$C$9</c:f>
              <c:numCache/>
            </c:numRef>
          </c:xVal>
          <c:yVal>
            <c:numRef>
              <c:f>presentation!$B$9</c:f>
              <c:numCache/>
            </c:numRef>
          </c:yVal>
          <c:smooth val="0"/>
        </c:ser>
        <c:ser>
          <c:idx val="6"/>
          <c:order val="5"/>
          <c:tx>
            <c:strRef>
              <c:f>presentation!$D$10</c:f>
              <c:strCache>
                <c:ptCount val="1"/>
                <c:pt idx="0">
                  <c:v>Barnch &amp; Cut (2nd run)(L5)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presentation!$C$10</c:f>
              <c:numCache/>
            </c:numRef>
          </c:xVal>
          <c:yVal>
            <c:numRef>
              <c:f>presentation!$B$10</c:f>
              <c:numCache/>
            </c:numRef>
          </c:yVal>
          <c:smooth val="0"/>
        </c:ser>
        <c:ser>
          <c:idx val="7"/>
          <c:order val="6"/>
          <c:tx>
            <c:strRef>
              <c:f>presentation!$D$12</c:f>
              <c:strCache>
                <c:ptCount val="1"/>
                <c:pt idx="0">
                  <c:v>Athula(L10)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presentation!$C$12</c:f>
              <c:numCache/>
            </c:numRef>
          </c:xVal>
          <c:yVal>
            <c:numRef>
              <c:f>presentation!$B$12</c:f>
              <c:numCache/>
            </c:numRef>
          </c:yVal>
          <c:smooth val="0"/>
        </c:ser>
        <c:ser>
          <c:idx val="8"/>
          <c:order val="7"/>
          <c:tx>
            <c:strRef>
              <c:f>presentation!$D$13</c:f>
              <c:strCache>
                <c:ptCount val="1"/>
                <c:pt idx="0">
                  <c:v>4 distinct Athula(L10)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presentation!$C$13</c:f>
              <c:numCache/>
            </c:numRef>
          </c:xVal>
          <c:yVal>
            <c:numRef>
              <c:f>presentation!$B$13</c:f>
              <c:numCache/>
            </c:numRef>
          </c:yVal>
          <c:smooth val="0"/>
        </c:ser>
        <c:ser>
          <c:idx val="9"/>
          <c:order val="8"/>
          <c:tx>
            <c:strRef>
              <c:f>presentation!$D$14</c:f>
              <c:strCache>
                <c:ptCount val="1"/>
                <c:pt idx="0">
                  <c:v>Barnch &amp; Cut (1st run)(L10)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presentation!$C$14</c:f>
              <c:numCache/>
            </c:numRef>
          </c:xVal>
          <c:yVal>
            <c:numRef>
              <c:f>presentation!$B$14</c:f>
              <c:numCache/>
            </c:numRef>
          </c:yVal>
          <c:smooth val="0"/>
        </c:ser>
        <c:axId val="39763795"/>
        <c:axId val="22329836"/>
      </c:scatterChart>
      <c:valAx>
        <c:axId val="39763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850" b="1" i="0" u="none" baseline="0">
                    <a:latin typeface="Verdana"/>
                    <a:ea typeface="Verdana"/>
                    <a:cs typeface="Verdana"/>
                  </a:rPr>
                  <a:t>Log Computing Time (sec)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29836"/>
        <c:crosses val="autoZero"/>
        <c:crossBetween val="midCat"/>
        <c:dispUnits/>
      </c:valAx>
      <c:valAx>
        <c:axId val="22329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Verdana"/>
                    <a:ea typeface="Verdana"/>
                    <a:cs typeface="Verdana"/>
                  </a:rPr>
                  <a:t>Number of Segments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637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Verdana"/>
                <a:ea typeface="Verdana"/>
                <a:cs typeface="Verdana"/>
              </a:rPr>
              <a:t>Head &amp; Neck Case: Method Comparison (Angle 290)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presentation!$D$51</c:f>
              <c:strCache>
                <c:ptCount val="1"/>
                <c:pt idx="0">
                  <c:v>Corvus(L5)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presentation!$C$51</c:f>
              <c:numCache/>
            </c:numRef>
          </c:xVal>
          <c:yVal>
            <c:numRef>
              <c:f>presentation!$B$51</c:f>
              <c:numCache/>
            </c:numRef>
          </c:yVal>
          <c:smooth val="0"/>
        </c:ser>
        <c:ser>
          <c:idx val="1"/>
          <c:order val="1"/>
          <c:tx>
            <c:strRef>
              <c:f>presentation!$D$61</c:f>
              <c:strCache>
                <c:ptCount val="1"/>
                <c:pt idx="0">
                  <c:v>Corvus(L100)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presentation!$C$61</c:f>
              <c:numCache/>
            </c:numRef>
          </c:xVal>
          <c:yVal>
            <c:numRef>
              <c:f>presentation!$B$61</c:f>
              <c:numCache/>
            </c:numRef>
          </c:yVal>
          <c:smooth val="0"/>
        </c:ser>
        <c:ser>
          <c:idx val="2"/>
          <c:order val="2"/>
          <c:tx>
            <c:strRef>
              <c:f>presentation!$D$56</c:f>
              <c:strCache>
                <c:ptCount val="1"/>
                <c:pt idx="0">
                  <c:v>Corvus(L10)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presentation!$C$56</c:f>
              <c:numCache/>
            </c:numRef>
          </c:xVal>
          <c:yVal>
            <c:numRef>
              <c:f>presentation!$B$56</c:f>
              <c:numCache/>
            </c:numRef>
          </c:yVal>
          <c:smooth val="0"/>
        </c:ser>
        <c:ser>
          <c:idx val="3"/>
          <c:order val="3"/>
          <c:tx>
            <c:strRef>
              <c:f>presentation!$D$52</c:f>
              <c:strCache>
                <c:ptCount val="1"/>
                <c:pt idx="0">
                  <c:v>Athula(L5)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presentation!$C$52</c:f>
              <c:numCache/>
            </c:numRef>
          </c:xVal>
          <c:yVal>
            <c:numRef>
              <c:f>presentation!$B$52</c:f>
              <c:numCache/>
            </c:numRef>
          </c:yVal>
          <c:smooth val="0"/>
        </c:ser>
        <c:ser>
          <c:idx val="4"/>
          <c:order val="4"/>
          <c:tx>
            <c:strRef>
              <c:f>presentation!$D$53</c:f>
              <c:strCache>
                <c:ptCount val="1"/>
                <c:pt idx="0">
                  <c:v>4 distinct Athula(L5)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presentation!$C$53</c:f>
              <c:numCache/>
            </c:numRef>
          </c:xVal>
          <c:yVal>
            <c:numRef>
              <c:f>presentation!$B$53</c:f>
              <c:numCache/>
            </c:numRef>
          </c:yVal>
          <c:smooth val="0"/>
        </c:ser>
        <c:ser>
          <c:idx val="5"/>
          <c:order val="5"/>
          <c:tx>
            <c:strRef>
              <c:f>presentation!$D$54</c:f>
              <c:strCache>
                <c:ptCount val="1"/>
                <c:pt idx="0">
                  <c:v>Barnch &amp; Cut (1st run)(L5)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presentation!$C$54</c:f>
              <c:numCache/>
            </c:numRef>
          </c:xVal>
          <c:yVal>
            <c:numRef>
              <c:f>presentation!$B$54</c:f>
              <c:numCache/>
            </c:numRef>
          </c:yVal>
          <c:smooth val="0"/>
        </c:ser>
        <c:ser>
          <c:idx val="6"/>
          <c:order val="6"/>
          <c:tx>
            <c:strRef>
              <c:f>presentation!$D$55</c:f>
              <c:strCache>
                <c:ptCount val="1"/>
                <c:pt idx="0">
                  <c:v>Barnch &amp; Cut (2nd run)(L5)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presentation!$C$55</c:f>
              <c:numCache/>
            </c:numRef>
          </c:xVal>
          <c:yVal>
            <c:numRef>
              <c:f>presentation!$B$55</c:f>
              <c:numCache/>
            </c:numRef>
          </c:yVal>
          <c:smooth val="0"/>
        </c:ser>
        <c:ser>
          <c:idx val="7"/>
          <c:order val="7"/>
          <c:tx>
            <c:strRef>
              <c:f>presentation!$D$57</c:f>
              <c:strCache>
                <c:ptCount val="1"/>
                <c:pt idx="0">
                  <c:v>Athula(L10)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presentation!$C$57</c:f>
              <c:numCache/>
            </c:numRef>
          </c:xVal>
          <c:yVal>
            <c:numRef>
              <c:f>presentation!$B$57</c:f>
              <c:numCache/>
            </c:numRef>
          </c:yVal>
          <c:smooth val="0"/>
        </c:ser>
        <c:ser>
          <c:idx val="8"/>
          <c:order val="8"/>
          <c:tx>
            <c:strRef>
              <c:f>presentation!$D$58</c:f>
              <c:strCache>
                <c:ptCount val="1"/>
                <c:pt idx="0">
                  <c:v>4 distinct Athula(L10)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presentation!$C$58</c:f>
              <c:numCache/>
            </c:numRef>
          </c:xVal>
          <c:yVal>
            <c:numRef>
              <c:f>presentation!$B$58</c:f>
              <c:numCache/>
            </c:numRef>
          </c:yVal>
          <c:smooth val="0"/>
        </c:ser>
        <c:ser>
          <c:idx val="9"/>
          <c:order val="9"/>
          <c:tx>
            <c:strRef>
              <c:f>presentation!$D$59</c:f>
              <c:strCache>
                <c:ptCount val="1"/>
                <c:pt idx="0">
                  <c:v>Barnch &amp; Cut (1st run)(L10)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presentation!$C$59</c:f>
              <c:numCache/>
            </c:numRef>
          </c:xVal>
          <c:yVal>
            <c:numRef>
              <c:f>presentation!$B$59</c:f>
              <c:numCache/>
            </c:numRef>
          </c:yVal>
          <c:smooth val="0"/>
        </c:ser>
        <c:ser>
          <c:idx val="10"/>
          <c:order val="10"/>
          <c:tx>
            <c:strRef>
              <c:f>presentation!$D$62</c:f>
              <c:strCache>
                <c:ptCount val="1"/>
                <c:pt idx="0">
                  <c:v>Athula(L100)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presentation!$C$62</c:f>
              <c:numCache/>
            </c:numRef>
          </c:xVal>
          <c:yVal>
            <c:numRef>
              <c:f>presentation!$B$62</c:f>
              <c:numCache/>
            </c:numRef>
          </c:yVal>
          <c:smooth val="0"/>
        </c:ser>
        <c:ser>
          <c:idx val="11"/>
          <c:order val="11"/>
          <c:tx>
            <c:strRef>
              <c:f>presentation!$D$63</c:f>
              <c:strCache>
                <c:ptCount val="1"/>
                <c:pt idx="0">
                  <c:v>4 distinct Athula(L100)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presentation!$C$63</c:f>
              <c:numCache/>
            </c:numRef>
          </c:xVal>
          <c:yVal>
            <c:numRef>
              <c:f>presentation!$B$63</c:f>
              <c:numCache/>
            </c:numRef>
          </c:yVal>
          <c:smooth val="0"/>
        </c:ser>
        <c:ser>
          <c:idx val="12"/>
          <c:order val="12"/>
          <c:tx>
            <c:strRef>
              <c:f>presentation!$D$64</c:f>
              <c:strCache>
                <c:ptCount val="1"/>
                <c:pt idx="0">
                  <c:v>Barnch &amp; Cut (1st run)(L100)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presentation!$C$64</c:f>
              <c:numCache/>
            </c:numRef>
          </c:xVal>
          <c:yVal>
            <c:numRef>
              <c:f>presentation!$B$64</c:f>
              <c:numCache/>
            </c:numRef>
          </c:yVal>
          <c:smooth val="0"/>
        </c:ser>
        <c:axId val="66750797"/>
        <c:axId val="63886262"/>
      </c:scatterChart>
      <c:valAx>
        <c:axId val="66750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975" b="1" i="0" u="none" baseline="0">
                    <a:latin typeface="Verdana"/>
                    <a:ea typeface="Verdana"/>
                    <a:cs typeface="Verdana"/>
                  </a:rPr>
                  <a:t>Log Computing Time (sec)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886262"/>
        <c:crosses val="autoZero"/>
        <c:crossBetween val="midCat"/>
        <c:dispUnits/>
      </c:valAx>
      <c:valAx>
        <c:axId val="63886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Verdana"/>
                    <a:ea typeface="Verdana"/>
                    <a:cs typeface="Verdana"/>
                  </a:rPr>
                  <a:t>Beam on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507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0.1085</cdr:x>
      <cdr:y>0.8615</cdr:y>
    </cdr:from>
    <cdr:to>
      <cdr:x>0.14725</cdr:x>
      <cdr:y>0.90875</cdr:y>
    </cdr:to>
    <cdr:sp>
      <cdr:nvSpPr>
        <cdr:cNvPr id="1" name="TextBox 11"/>
        <cdr:cNvSpPr txBox="1">
          <a:spLocks noChangeArrowheads="1"/>
        </cdr:cNvSpPr>
      </cdr:nvSpPr>
      <cdr:spPr>
        <a:xfrm>
          <a:off x="447675" y="3467100"/>
          <a:ext cx="161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latin typeface="Verdana"/>
              <a:ea typeface="Verdana"/>
              <a:cs typeface="Verdana"/>
            </a:rPr>
            <a:t>1</a:t>
          </a:r>
        </a:p>
      </cdr:txBody>
    </cdr:sp>
  </cdr:relSizeAnchor>
  <cdr:relSizeAnchor xmlns:cdr="http://schemas.openxmlformats.org/drawingml/2006/chartDrawing">
    <cdr:from>
      <cdr:x>0.27275</cdr:x>
      <cdr:y>0.8615</cdr:y>
    </cdr:from>
    <cdr:to>
      <cdr:x>0.332</cdr:x>
      <cdr:y>0.90875</cdr:y>
    </cdr:to>
    <cdr:sp>
      <cdr:nvSpPr>
        <cdr:cNvPr id="2" name="TextBox 12"/>
        <cdr:cNvSpPr txBox="1">
          <a:spLocks noChangeArrowheads="1"/>
        </cdr:cNvSpPr>
      </cdr:nvSpPr>
      <cdr:spPr>
        <a:xfrm>
          <a:off x="1133475" y="3467100"/>
          <a:ext cx="247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latin typeface="Verdana"/>
              <a:ea typeface="Verdana"/>
              <a:cs typeface="Verdana"/>
            </a:rPr>
            <a:t>10</a:t>
          </a:r>
        </a:p>
      </cdr:txBody>
    </cdr:sp>
  </cdr:relSizeAnchor>
  <cdr:relSizeAnchor xmlns:cdr="http://schemas.openxmlformats.org/drawingml/2006/chartDrawing">
    <cdr:from>
      <cdr:x>0.4295</cdr:x>
      <cdr:y>0.8615</cdr:y>
    </cdr:from>
    <cdr:to>
      <cdr:x>0.507</cdr:x>
      <cdr:y>0.90875</cdr:y>
    </cdr:to>
    <cdr:sp>
      <cdr:nvSpPr>
        <cdr:cNvPr id="3" name="TextBox 13"/>
        <cdr:cNvSpPr txBox="1">
          <a:spLocks noChangeArrowheads="1"/>
        </cdr:cNvSpPr>
      </cdr:nvSpPr>
      <cdr:spPr>
        <a:xfrm>
          <a:off x="1790700" y="3467100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latin typeface="Verdana"/>
              <a:ea typeface="Verdana"/>
              <a:cs typeface="Verdana"/>
            </a:rPr>
            <a:t>100</a:t>
          </a:r>
        </a:p>
      </cdr:txBody>
    </cdr:sp>
  </cdr:relSizeAnchor>
  <cdr:relSizeAnchor xmlns:cdr="http://schemas.openxmlformats.org/drawingml/2006/chartDrawing">
    <cdr:from>
      <cdr:x>0.58625</cdr:x>
      <cdr:y>0.8615</cdr:y>
    </cdr:from>
    <cdr:to>
      <cdr:x>0.68875</cdr:x>
      <cdr:y>0.90875</cdr:y>
    </cdr:to>
    <cdr:sp>
      <cdr:nvSpPr>
        <cdr:cNvPr id="4" name="TextBox 14"/>
        <cdr:cNvSpPr txBox="1">
          <a:spLocks noChangeArrowheads="1"/>
        </cdr:cNvSpPr>
      </cdr:nvSpPr>
      <cdr:spPr>
        <a:xfrm>
          <a:off x="2447925" y="3467100"/>
          <a:ext cx="4286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latin typeface="Verdana"/>
              <a:ea typeface="Verdana"/>
              <a:cs typeface="Verdana"/>
            </a:rPr>
            <a:t>1,000</a:t>
          </a:r>
        </a:p>
      </cdr:txBody>
    </cdr:sp>
  </cdr:relSizeAnchor>
  <cdr:relSizeAnchor xmlns:cdr="http://schemas.openxmlformats.org/drawingml/2006/chartDrawing">
    <cdr:from>
      <cdr:x>0.73775</cdr:x>
      <cdr:y>0.8615</cdr:y>
    </cdr:from>
    <cdr:to>
      <cdr:x>0.86075</cdr:x>
      <cdr:y>0.90875</cdr:y>
    </cdr:to>
    <cdr:sp>
      <cdr:nvSpPr>
        <cdr:cNvPr id="5" name="TextBox 15"/>
        <cdr:cNvSpPr txBox="1">
          <a:spLocks noChangeArrowheads="1"/>
        </cdr:cNvSpPr>
      </cdr:nvSpPr>
      <cdr:spPr>
        <a:xfrm>
          <a:off x="3076575" y="3467100"/>
          <a:ext cx="514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latin typeface="Verdana"/>
              <a:ea typeface="Verdana"/>
              <a:cs typeface="Verdana"/>
            </a:rPr>
            <a:t>10,000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0.06375</cdr:x>
      <cdr:y>0.04725</cdr:y>
    </cdr:to>
    <cdr:sp>
      <cdr:nvSpPr>
        <cdr:cNvPr id="6" name="TextBox 16"/>
        <cdr:cNvSpPr txBox="1">
          <a:spLocks noChangeArrowheads="1"/>
        </cdr:cNvSpPr>
      </cdr:nvSpPr>
      <cdr:spPr>
        <a:xfrm>
          <a:off x="0" y="0"/>
          <a:ext cx="266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1" i="0" u="none" baseline="0">
              <a:latin typeface="Verdana"/>
              <a:ea typeface="Verdana"/>
              <a:cs typeface="Verdana"/>
            </a:rPr>
            <a:t>Cor</a:t>
          </a:r>
        </a:p>
      </cdr:txBody>
    </cdr:sp>
  </cdr:relSizeAnchor>
  <cdr:relSizeAnchor xmlns:cdr="http://schemas.openxmlformats.org/drawingml/2006/chartDrawing">
    <cdr:from>
      <cdr:x>0.1435</cdr:x>
      <cdr:y>0.212</cdr:y>
    </cdr:from>
    <cdr:to>
      <cdr:x>0.205</cdr:x>
      <cdr:y>0.25925</cdr:y>
    </cdr:to>
    <cdr:sp>
      <cdr:nvSpPr>
        <cdr:cNvPr id="7" name="TextBox 17"/>
        <cdr:cNvSpPr txBox="1">
          <a:spLocks noChangeArrowheads="1"/>
        </cdr:cNvSpPr>
      </cdr:nvSpPr>
      <cdr:spPr>
        <a:xfrm>
          <a:off x="590550" y="847725"/>
          <a:ext cx="257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1" i="0" u="none" baseline="0">
              <a:latin typeface="Verdana"/>
              <a:ea typeface="Verdana"/>
              <a:cs typeface="Verdana"/>
            </a:rPr>
            <a:t>Dif</a:t>
          </a:r>
        </a:p>
      </cdr:txBody>
    </cdr:sp>
  </cdr:relSizeAnchor>
  <cdr:relSizeAnchor xmlns:cdr="http://schemas.openxmlformats.org/drawingml/2006/chartDrawing">
    <cdr:from>
      <cdr:x>0.252</cdr:x>
      <cdr:y>0.32175</cdr:y>
    </cdr:from>
    <cdr:to>
      <cdr:x>0.3635</cdr:x>
      <cdr:y>0.369</cdr:y>
    </cdr:to>
    <cdr:sp>
      <cdr:nvSpPr>
        <cdr:cNvPr id="8" name="TextBox 18"/>
        <cdr:cNvSpPr txBox="1">
          <a:spLocks noChangeArrowheads="1"/>
        </cdr:cNvSpPr>
      </cdr:nvSpPr>
      <cdr:spPr>
        <a:xfrm>
          <a:off x="1047750" y="1295400"/>
          <a:ext cx="466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1" i="0" u="none" baseline="0">
              <a:latin typeface="Verdana"/>
              <a:ea typeface="Verdana"/>
              <a:cs typeface="Verdana"/>
            </a:rPr>
            <a:t>Dif X 4</a:t>
          </a:r>
        </a:p>
      </cdr:txBody>
    </cdr:sp>
  </cdr:relSizeAnchor>
  <cdr:relSizeAnchor xmlns:cdr="http://schemas.openxmlformats.org/drawingml/2006/chartDrawing">
    <cdr:from>
      <cdr:x>0.81175</cdr:x>
      <cdr:y>0.3915</cdr:y>
    </cdr:from>
    <cdr:to>
      <cdr:x>0.88225</cdr:x>
      <cdr:y>0.43875</cdr:y>
    </cdr:to>
    <cdr:sp>
      <cdr:nvSpPr>
        <cdr:cNvPr id="9" name="TextBox 19"/>
        <cdr:cNvSpPr txBox="1">
          <a:spLocks noChangeArrowheads="1"/>
        </cdr:cNvSpPr>
      </cdr:nvSpPr>
      <cdr:spPr>
        <a:xfrm>
          <a:off x="3390900" y="1571625"/>
          <a:ext cx="2952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1" i="0" u="none" baseline="0">
              <a:latin typeface="Verdana"/>
              <a:ea typeface="Verdana"/>
              <a:cs typeface="Verdana"/>
            </a:rPr>
            <a:t>BC1</a:t>
          </a:r>
        </a:p>
      </cdr:txBody>
    </cdr:sp>
  </cdr:relSizeAnchor>
  <cdr:relSizeAnchor xmlns:cdr="http://schemas.openxmlformats.org/drawingml/2006/chartDrawing">
    <cdr:from>
      <cdr:x>0.754</cdr:x>
      <cdr:y>0.45925</cdr:y>
    </cdr:from>
    <cdr:to>
      <cdr:x>0.8245</cdr:x>
      <cdr:y>0.5065</cdr:y>
    </cdr:to>
    <cdr:sp>
      <cdr:nvSpPr>
        <cdr:cNvPr id="10" name="TextBox 20"/>
        <cdr:cNvSpPr txBox="1">
          <a:spLocks noChangeArrowheads="1"/>
        </cdr:cNvSpPr>
      </cdr:nvSpPr>
      <cdr:spPr>
        <a:xfrm>
          <a:off x="3152775" y="1847850"/>
          <a:ext cx="2952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1" i="0" u="none" baseline="0">
              <a:latin typeface="Verdana"/>
              <a:ea typeface="Verdana"/>
              <a:cs typeface="Verdana"/>
            </a:rPr>
            <a:t>BC2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12</xdr:row>
      <xdr:rowOff>152400</xdr:rowOff>
    </xdr:from>
    <xdr:to>
      <xdr:col>3</xdr:col>
      <xdr:colOff>1181100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228600" y="2114550"/>
        <a:ext cx="41814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0.1105</cdr:x>
      <cdr:y>0.861</cdr:y>
    </cdr:from>
    <cdr:to>
      <cdr:x>0.151</cdr:x>
      <cdr:y>0.9085</cdr:y>
    </cdr:to>
    <cdr:sp>
      <cdr:nvSpPr>
        <cdr:cNvPr id="1" name="TextBox 9"/>
        <cdr:cNvSpPr txBox="1">
          <a:spLocks noChangeArrowheads="1"/>
        </cdr:cNvSpPr>
      </cdr:nvSpPr>
      <cdr:spPr>
        <a:xfrm>
          <a:off x="466725" y="3457575"/>
          <a:ext cx="171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latin typeface="Verdana"/>
              <a:ea typeface="Verdana"/>
              <a:cs typeface="Verdana"/>
            </a:rPr>
            <a:t>1</a:t>
          </a:r>
        </a:p>
      </cdr:txBody>
    </cdr:sp>
  </cdr:relSizeAnchor>
  <cdr:relSizeAnchor xmlns:cdr="http://schemas.openxmlformats.org/drawingml/2006/chartDrawing">
    <cdr:from>
      <cdr:x>0.27475</cdr:x>
      <cdr:y>0.861</cdr:y>
    </cdr:from>
    <cdr:to>
      <cdr:x>0.33325</cdr:x>
      <cdr:y>0.9085</cdr:y>
    </cdr:to>
    <cdr:sp>
      <cdr:nvSpPr>
        <cdr:cNvPr id="2" name="TextBox 10"/>
        <cdr:cNvSpPr txBox="1">
          <a:spLocks noChangeArrowheads="1"/>
        </cdr:cNvSpPr>
      </cdr:nvSpPr>
      <cdr:spPr>
        <a:xfrm>
          <a:off x="1152525" y="3457575"/>
          <a:ext cx="247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latin typeface="Verdana"/>
              <a:ea typeface="Verdana"/>
              <a:cs typeface="Verdana"/>
            </a:rPr>
            <a:t>10</a:t>
          </a:r>
        </a:p>
      </cdr:txBody>
    </cdr:sp>
  </cdr:relSizeAnchor>
  <cdr:relSizeAnchor xmlns:cdr="http://schemas.openxmlformats.org/drawingml/2006/chartDrawing">
    <cdr:from>
      <cdr:x>0.431</cdr:x>
      <cdr:y>0.861</cdr:y>
    </cdr:from>
    <cdr:to>
      <cdr:x>0.50975</cdr:x>
      <cdr:y>0.9085</cdr:y>
    </cdr:to>
    <cdr:sp>
      <cdr:nvSpPr>
        <cdr:cNvPr id="3" name="TextBox 11"/>
        <cdr:cNvSpPr txBox="1">
          <a:spLocks noChangeArrowheads="1"/>
        </cdr:cNvSpPr>
      </cdr:nvSpPr>
      <cdr:spPr>
        <a:xfrm>
          <a:off x="1819275" y="3457575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latin typeface="Verdana"/>
              <a:ea typeface="Verdana"/>
              <a:cs typeface="Verdana"/>
            </a:rPr>
            <a:t>100</a:t>
          </a:r>
        </a:p>
      </cdr:txBody>
    </cdr:sp>
  </cdr:relSizeAnchor>
  <cdr:relSizeAnchor xmlns:cdr="http://schemas.openxmlformats.org/drawingml/2006/chartDrawing">
    <cdr:from>
      <cdr:x>0.587</cdr:x>
      <cdr:y>0.861</cdr:y>
    </cdr:from>
    <cdr:to>
      <cdr:x>0.69275</cdr:x>
      <cdr:y>0.9085</cdr:y>
    </cdr:to>
    <cdr:sp>
      <cdr:nvSpPr>
        <cdr:cNvPr id="4" name="TextBox 12"/>
        <cdr:cNvSpPr txBox="1">
          <a:spLocks noChangeArrowheads="1"/>
        </cdr:cNvSpPr>
      </cdr:nvSpPr>
      <cdr:spPr>
        <a:xfrm>
          <a:off x="2476500" y="3457575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latin typeface="Verdana"/>
              <a:ea typeface="Verdana"/>
              <a:cs typeface="Verdana"/>
            </a:rPr>
            <a:t>1,000</a:t>
          </a:r>
        </a:p>
      </cdr:txBody>
    </cdr:sp>
  </cdr:relSizeAnchor>
  <cdr:relSizeAnchor xmlns:cdr="http://schemas.openxmlformats.org/drawingml/2006/chartDrawing">
    <cdr:from>
      <cdr:x>0.73825</cdr:x>
      <cdr:y>0.861</cdr:y>
    </cdr:from>
    <cdr:to>
      <cdr:x>0.862</cdr:x>
      <cdr:y>0.9085</cdr:y>
    </cdr:to>
    <cdr:sp>
      <cdr:nvSpPr>
        <cdr:cNvPr id="5" name="TextBox 13"/>
        <cdr:cNvSpPr txBox="1">
          <a:spLocks noChangeArrowheads="1"/>
        </cdr:cNvSpPr>
      </cdr:nvSpPr>
      <cdr:spPr>
        <a:xfrm>
          <a:off x="3114675" y="3457575"/>
          <a:ext cx="523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latin typeface="Verdana"/>
              <a:ea typeface="Verdana"/>
              <a:cs typeface="Verdana"/>
            </a:rPr>
            <a:t>10,000</a:t>
          </a:r>
        </a:p>
      </cdr:txBody>
    </cdr:sp>
  </cdr:relSizeAnchor>
  <cdr:relSizeAnchor xmlns:cdr="http://schemas.openxmlformats.org/drawingml/2006/chartDrawing">
    <cdr:from>
      <cdr:x>0.12675</cdr:x>
      <cdr:y>0.26575</cdr:y>
    </cdr:from>
    <cdr:to>
      <cdr:x>0.192</cdr:x>
      <cdr:y>0.31325</cdr:y>
    </cdr:to>
    <cdr:sp>
      <cdr:nvSpPr>
        <cdr:cNvPr id="6" name="TextBox 14"/>
        <cdr:cNvSpPr txBox="1">
          <a:spLocks noChangeArrowheads="1"/>
        </cdr:cNvSpPr>
      </cdr:nvSpPr>
      <cdr:spPr>
        <a:xfrm>
          <a:off x="533400" y="1066800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1" i="0" u="none" baseline="0">
              <a:latin typeface="Verdana"/>
              <a:ea typeface="Verdana"/>
              <a:cs typeface="Verdana"/>
            </a:rPr>
            <a:t>Cor</a:t>
          </a:r>
        </a:p>
      </cdr:txBody>
    </cdr:sp>
  </cdr:relSizeAnchor>
  <cdr:relSizeAnchor xmlns:cdr="http://schemas.openxmlformats.org/drawingml/2006/chartDrawing">
    <cdr:from>
      <cdr:x>0.1295</cdr:x>
      <cdr:y>0.6265</cdr:y>
    </cdr:from>
    <cdr:to>
      <cdr:x>0.1925</cdr:x>
      <cdr:y>0.674</cdr:y>
    </cdr:to>
    <cdr:sp>
      <cdr:nvSpPr>
        <cdr:cNvPr id="7" name="TextBox 15"/>
        <cdr:cNvSpPr txBox="1">
          <a:spLocks noChangeArrowheads="1"/>
        </cdr:cNvSpPr>
      </cdr:nvSpPr>
      <cdr:spPr>
        <a:xfrm>
          <a:off x="542925" y="2514600"/>
          <a:ext cx="266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1" i="0" u="none" baseline="0">
              <a:latin typeface="Verdana"/>
              <a:ea typeface="Verdana"/>
              <a:cs typeface="Verdana"/>
            </a:rPr>
            <a:t>Dif</a:t>
          </a:r>
        </a:p>
      </cdr:txBody>
    </cdr:sp>
  </cdr:relSizeAnchor>
  <cdr:relSizeAnchor xmlns:cdr="http://schemas.openxmlformats.org/drawingml/2006/chartDrawing">
    <cdr:from>
      <cdr:x>0.2075</cdr:x>
      <cdr:y>0.6265</cdr:y>
    </cdr:from>
    <cdr:to>
      <cdr:x>0.32</cdr:x>
      <cdr:y>0.674</cdr:y>
    </cdr:to>
    <cdr:sp>
      <cdr:nvSpPr>
        <cdr:cNvPr id="8" name="TextBox 16"/>
        <cdr:cNvSpPr txBox="1">
          <a:spLocks noChangeArrowheads="1"/>
        </cdr:cNvSpPr>
      </cdr:nvSpPr>
      <cdr:spPr>
        <a:xfrm>
          <a:off x="876300" y="2514600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1" i="0" u="none" baseline="0">
              <a:latin typeface="Verdana"/>
              <a:ea typeface="Verdana"/>
              <a:cs typeface="Verdana"/>
            </a:rPr>
            <a:t>Dif X 4</a:t>
          </a:r>
        </a:p>
      </cdr:txBody>
    </cdr:sp>
  </cdr:relSizeAnchor>
  <cdr:relSizeAnchor xmlns:cdr="http://schemas.openxmlformats.org/drawingml/2006/chartDrawing">
    <cdr:from>
      <cdr:x>0.4495</cdr:x>
      <cdr:y>0.62775</cdr:y>
    </cdr:from>
    <cdr:to>
      <cdr:x>0.5215</cdr:x>
      <cdr:y>0.67525</cdr:y>
    </cdr:to>
    <cdr:sp>
      <cdr:nvSpPr>
        <cdr:cNvPr id="9" name="TextBox 17"/>
        <cdr:cNvSpPr txBox="1">
          <a:spLocks noChangeArrowheads="1"/>
        </cdr:cNvSpPr>
      </cdr:nvSpPr>
      <cdr:spPr>
        <a:xfrm>
          <a:off x="1895475" y="2514600"/>
          <a:ext cx="3048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1" i="0" u="none" baseline="0">
              <a:latin typeface="Verdana"/>
              <a:ea typeface="Verdana"/>
              <a:cs typeface="Verdana"/>
            </a:rPr>
            <a:t>BC1</a:t>
          </a:r>
        </a:p>
      </cdr:txBody>
    </cdr:sp>
  </cdr:relSizeAnchor>
  <cdr:relSizeAnchor xmlns:cdr="http://schemas.openxmlformats.org/drawingml/2006/chartDrawing">
    <cdr:from>
      <cdr:x>0.7645</cdr:x>
      <cdr:y>0.62775</cdr:y>
    </cdr:from>
    <cdr:to>
      <cdr:x>0.8365</cdr:x>
      <cdr:y>0.67525</cdr:y>
    </cdr:to>
    <cdr:sp>
      <cdr:nvSpPr>
        <cdr:cNvPr id="10" name="TextBox 18"/>
        <cdr:cNvSpPr txBox="1">
          <a:spLocks noChangeArrowheads="1"/>
        </cdr:cNvSpPr>
      </cdr:nvSpPr>
      <cdr:spPr>
        <a:xfrm>
          <a:off x="3228975" y="2514600"/>
          <a:ext cx="3048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1" i="0" u="none" baseline="0">
              <a:latin typeface="Verdana"/>
              <a:ea typeface="Verdana"/>
              <a:cs typeface="Verdana"/>
            </a:rPr>
            <a:t>BC2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</cdr:x>
      <cdr:y>0.26275</cdr:y>
    </cdr:from>
    <cdr:to>
      <cdr:x>0.15925</cdr:x>
      <cdr:y>0.30475</cdr:y>
    </cdr:to>
    <cdr:sp>
      <cdr:nvSpPr>
        <cdr:cNvPr id="1" name="TextBox 6"/>
        <cdr:cNvSpPr txBox="1">
          <a:spLocks noChangeArrowheads="1"/>
        </cdr:cNvSpPr>
      </cdr:nvSpPr>
      <cdr:spPr>
        <a:xfrm>
          <a:off x="485775" y="1190625"/>
          <a:ext cx="266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1" i="0" u="none" baseline="0">
              <a:latin typeface="Verdana"/>
              <a:ea typeface="Verdana"/>
              <a:cs typeface="Verdana"/>
            </a:rPr>
            <a:t>Cor</a:t>
          </a:r>
        </a:p>
      </cdr:txBody>
    </cdr:sp>
  </cdr:relSizeAnchor>
  <cdr:relSizeAnchor xmlns:cdr="http://schemas.openxmlformats.org/drawingml/2006/chartDrawing">
    <cdr:from>
      <cdr:x>0.14325</cdr:x>
      <cdr:y>0.19825</cdr:y>
    </cdr:from>
    <cdr:to>
      <cdr:x>0.1975</cdr:x>
      <cdr:y>0.24025</cdr:y>
    </cdr:to>
    <cdr:sp>
      <cdr:nvSpPr>
        <cdr:cNvPr id="2" name="TextBox 7"/>
        <cdr:cNvSpPr txBox="1">
          <a:spLocks noChangeArrowheads="1"/>
        </cdr:cNvSpPr>
      </cdr:nvSpPr>
      <cdr:spPr>
        <a:xfrm>
          <a:off x="676275" y="895350"/>
          <a:ext cx="257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1" i="0" u="none" baseline="0">
              <a:latin typeface="Verdana"/>
              <a:ea typeface="Verdana"/>
              <a:cs typeface="Verdana"/>
            </a:rPr>
            <a:t>Dif</a:t>
          </a:r>
        </a:p>
      </cdr:txBody>
    </cdr:sp>
  </cdr:relSizeAnchor>
  <cdr:relSizeAnchor xmlns:cdr="http://schemas.openxmlformats.org/drawingml/2006/chartDrawing">
    <cdr:from>
      <cdr:x>0.2155</cdr:x>
      <cdr:y>0.44175</cdr:y>
    </cdr:from>
    <cdr:to>
      <cdr:x>0.314</cdr:x>
      <cdr:y>0.48375</cdr:y>
    </cdr:to>
    <cdr:sp>
      <cdr:nvSpPr>
        <cdr:cNvPr id="3" name="TextBox 8"/>
        <cdr:cNvSpPr txBox="1">
          <a:spLocks noChangeArrowheads="1"/>
        </cdr:cNvSpPr>
      </cdr:nvSpPr>
      <cdr:spPr>
        <a:xfrm>
          <a:off x="1019175" y="2000250"/>
          <a:ext cx="466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1" i="0" u="none" baseline="0">
              <a:latin typeface="Verdana"/>
              <a:ea typeface="Verdana"/>
              <a:cs typeface="Verdana"/>
            </a:rPr>
            <a:t>Dif X 4</a:t>
          </a:r>
        </a:p>
      </cdr:txBody>
    </cdr:sp>
  </cdr:relSizeAnchor>
  <cdr:relSizeAnchor xmlns:cdr="http://schemas.openxmlformats.org/drawingml/2006/chartDrawing">
    <cdr:from>
      <cdr:x>0.45175</cdr:x>
      <cdr:y>0.57575</cdr:y>
    </cdr:from>
    <cdr:to>
      <cdr:x>0.514</cdr:x>
      <cdr:y>0.61775</cdr:y>
    </cdr:to>
    <cdr:sp>
      <cdr:nvSpPr>
        <cdr:cNvPr id="4" name="TextBox 9"/>
        <cdr:cNvSpPr txBox="1">
          <a:spLocks noChangeArrowheads="1"/>
        </cdr:cNvSpPr>
      </cdr:nvSpPr>
      <cdr:spPr>
        <a:xfrm>
          <a:off x="2133600" y="2609850"/>
          <a:ext cx="2952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1" i="0" u="none" baseline="0">
              <a:latin typeface="Verdana"/>
              <a:ea typeface="Verdana"/>
              <a:cs typeface="Verdana"/>
            </a:rPr>
            <a:t>BC1</a:t>
          </a:r>
        </a:p>
      </cdr:txBody>
    </cdr:sp>
  </cdr:relSizeAnchor>
  <cdr:relSizeAnchor xmlns:cdr="http://schemas.openxmlformats.org/drawingml/2006/chartDrawing">
    <cdr:from>
      <cdr:x>0.76375</cdr:x>
      <cdr:y>0.57575</cdr:y>
    </cdr:from>
    <cdr:to>
      <cdr:x>0.826</cdr:x>
      <cdr:y>0.61775</cdr:y>
    </cdr:to>
    <cdr:sp>
      <cdr:nvSpPr>
        <cdr:cNvPr id="5" name="TextBox 10"/>
        <cdr:cNvSpPr txBox="1">
          <a:spLocks noChangeArrowheads="1"/>
        </cdr:cNvSpPr>
      </cdr:nvSpPr>
      <cdr:spPr>
        <a:xfrm>
          <a:off x="3619500" y="2609850"/>
          <a:ext cx="2952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1" i="0" u="none" baseline="0">
              <a:latin typeface="Verdana"/>
              <a:ea typeface="Verdana"/>
              <a:cs typeface="Verdana"/>
            </a:rPr>
            <a:t>BC2</a:t>
          </a:r>
        </a:p>
      </cdr:txBody>
    </cdr:sp>
  </cdr:relSizeAnchor>
  <cdr:relSizeAnchor xmlns:cdr="http://schemas.openxmlformats.org/drawingml/2006/chartDrawing">
    <cdr:from>
      <cdr:x>0.124</cdr:x>
      <cdr:y>0.8575</cdr:y>
    </cdr:from>
    <cdr:to>
      <cdr:x>0.16025</cdr:x>
      <cdr:y>0.8995</cdr:y>
    </cdr:to>
    <cdr:sp>
      <cdr:nvSpPr>
        <cdr:cNvPr id="6" name="TextBox 11"/>
        <cdr:cNvSpPr txBox="1">
          <a:spLocks noChangeArrowheads="1"/>
        </cdr:cNvSpPr>
      </cdr:nvSpPr>
      <cdr:spPr>
        <a:xfrm>
          <a:off x="581025" y="3895725"/>
          <a:ext cx="171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latin typeface="Verdana"/>
              <a:ea typeface="Verdana"/>
              <a:cs typeface="Verdana"/>
            </a:rPr>
            <a:t>1</a:t>
          </a:r>
        </a:p>
      </cdr:txBody>
    </cdr:sp>
  </cdr:relSizeAnchor>
  <cdr:relSizeAnchor xmlns:cdr="http://schemas.openxmlformats.org/drawingml/2006/chartDrawing">
    <cdr:from>
      <cdr:x>0.27825</cdr:x>
      <cdr:y>0.8575</cdr:y>
    </cdr:from>
    <cdr:to>
      <cdr:x>0.3305</cdr:x>
      <cdr:y>0.8995</cdr:y>
    </cdr:to>
    <cdr:sp>
      <cdr:nvSpPr>
        <cdr:cNvPr id="7" name="TextBox 12"/>
        <cdr:cNvSpPr txBox="1">
          <a:spLocks noChangeArrowheads="1"/>
        </cdr:cNvSpPr>
      </cdr:nvSpPr>
      <cdr:spPr>
        <a:xfrm>
          <a:off x="1314450" y="3895725"/>
          <a:ext cx="247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latin typeface="Verdana"/>
              <a:ea typeface="Verdana"/>
              <a:cs typeface="Verdana"/>
            </a:rPr>
            <a:t>10</a:t>
          </a:r>
        </a:p>
      </cdr:txBody>
    </cdr:sp>
  </cdr:relSizeAnchor>
  <cdr:relSizeAnchor xmlns:cdr="http://schemas.openxmlformats.org/drawingml/2006/chartDrawing">
    <cdr:from>
      <cdr:x>0.42875</cdr:x>
      <cdr:y>0.8575</cdr:y>
    </cdr:from>
    <cdr:to>
      <cdr:x>0.497</cdr:x>
      <cdr:y>0.8995</cdr:y>
    </cdr:to>
    <cdr:sp>
      <cdr:nvSpPr>
        <cdr:cNvPr id="8" name="TextBox 13"/>
        <cdr:cNvSpPr txBox="1">
          <a:spLocks noChangeArrowheads="1"/>
        </cdr:cNvSpPr>
      </cdr:nvSpPr>
      <cdr:spPr>
        <a:xfrm>
          <a:off x="2028825" y="389572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latin typeface="Verdana"/>
              <a:ea typeface="Verdana"/>
              <a:cs typeface="Verdana"/>
            </a:rPr>
            <a:t>100</a:t>
          </a:r>
        </a:p>
      </cdr:txBody>
    </cdr:sp>
  </cdr:relSizeAnchor>
  <cdr:relSizeAnchor xmlns:cdr="http://schemas.openxmlformats.org/drawingml/2006/chartDrawing">
    <cdr:from>
      <cdr:x>0.58775</cdr:x>
      <cdr:y>0.8575</cdr:y>
    </cdr:from>
    <cdr:to>
      <cdr:x>0.678</cdr:x>
      <cdr:y>0.8995</cdr:y>
    </cdr:to>
    <cdr:sp>
      <cdr:nvSpPr>
        <cdr:cNvPr id="9" name="TextBox 14"/>
        <cdr:cNvSpPr txBox="1">
          <a:spLocks noChangeArrowheads="1"/>
        </cdr:cNvSpPr>
      </cdr:nvSpPr>
      <cdr:spPr>
        <a:xfrm>
          <a:off x="2781300" y="3895725"/>
          <a:ext cx="4286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latin typeface="Verdana"/>
              <a:ea typeface="Verdana"/>
              <a:cs typeface="Verdana"/>
            </a:rPr>
            <a:t>1,000</a:t>
          </a:r>
        </a:p>
      </cdr:txBody>
    </cdr:sp>
  </cdr:relSizeAnchor>
  <cdr:relSizeAnchor xmlns:cdr="http://schemas.openxmlformats.org/drawingml/2006/chartDrawing">
    <cdr:from>
      <cdr:x>0.75175</cdr:x>
      <cdr:y>0.8575</cdr:y>
    </cdr:from>
    <cdr:to>
      <cdr:x>0.86025</cdr:x>
      <cdr:y>0.8995</cdr:y>
    </cdr:to>
    <cdr:sp>
      <cdr:nvSpPr>
        <cdr:cNvPr id="10" name="TextBox 15"/>
        <cdr:cNvSpPr txBox="1">
          <a:spLocks noChangeArrowheads="1"/>
        </cdr:cNvSpPr>
      </cdr:nvSpPr>
      <cdr:spPr>
        <a:xfrm>
          <a:off x="3562350" y="3895725"/>
          <a:ext cx="514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latin typeface="Verdana"/>
              <a:ea typeface="Verdana"/>
              <a:cs typeface="Verdana"/>
            </a:rPr>
            <a:t>10,000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3</xdr:col>
      <xdr:colOff>1114425</xdr:colOff>
      <xdr:row>47</xdr:row>
      <xdr:rowOff>95250</xdr:rowOff>
    </xdr:to>
    <xdr:graphicFrame>
      <xdr:nvGraphicFramePr>
        <xdr:cNvPr id="1" name="Chart 1"/>
        <xdr:cNvGraphicFramePr/>
      </xdr:nvGraphicFramePr>
      <xdr:xfrm>
        <a:off x="0" y="3752850"/>
        <a:ext cx="47339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9</xdr:col>
      <xdr:colOff>38100</xdr:colOff>
      <xdr:row>47</xdr:row>
      <xdr:rowOff>133350</xdr:rowOff>
    </xdr:to>
    <xdr:graphicFrame>
      <xdr:nvGraphicFramePr>
        <xdr:cNvPr id="2" name="Chart 2"/>
        <xdr:cNvGraphicFramePr/>
      </xdr:nvGraphicFramePr>
      <xdr:xfrm>
        <a:off x="5495925" y="3752850"/>
        <a:ext cx="422910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3</xdr:col>
      <xdr:colOff>1123950</xdr:colOff>
      <xdr:row>95</xdr:row>
      <xdr:rowOff>9525</xdr:rowOff>
    </xdr:to>
    <xdr:graphicFrame>
      <xdr:nvGraphicFramePr>
        <xdr:cNvPr id="3" name="Chart 3"/>
        <xdr:cNvGraphicFramePr/>
      </xdr:nvGraphicFramePr>
      <xdr:xfrm>
        <a:off x="0" y="10906125"/>
        <a:ext cx="4743450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66675</xdr:rowOff>
    </xdr:from>
    <xdr:to>
      <xdr:col>3</xdr:col>
      <xdr:colOff>885825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9525" y="3333750"/>
        <a:ext cx="47053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904875</xdr:colOff>
      <xdr:row>20</xdr:row>
      <xdr:rowOff>76200</xdr:rowOff>
    </xdr:from>
    <xdr:to>
      <xdr:col>7</xdr:col>
      <xdr:colOff>1123950</xdr:colOff>
      <xdr:row>48</xdr:row>
      <xdr:rowOff>9525</xdr:rowOff>
    </xdr:to>
    <xdr:graphicFrame>
      <xdr:nvGraphicFramePr>
        <xdr:cNvPr id="2" name="Chart 2"/>
        <xdr:cNvGraphicFramePr/>
      </xdr:nvGraphicFramePr>
      <xdr:xfrm>
        <a:off x="4733925" y="3343275"/>
        <a:ext cx="415290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3</xdr:col>
      <xdr:colOff>885825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0" y="10906125"/>
        <a:ext cx="471487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16"/>
  <sheetViews>
    <sheetView tabSelected="1" workbookViewId="0" topLeftCell="A61">
      <selection activeCell="A61" sqref="A61"/>
    </sheetView>
  </sheetViews>
  <sheetFormatPr defaultColWidth="11.00390625" defaultRowHeight="12.75"/>
  <cols>
    <col min="1" max="1" width="5.875" style="0" customWidth="1"/>
    <col min="2" max="2" width="18.125" style="0" bestFit="1" customWidth="1"/>
    <col min="3" max="3" width="18.375" style="0" bestFit="1" customWidth="1"/>
    <col min="4" max="4" width="22.75390625" style="0" customWidth="1"/>
    <col min="6" max="6" width="8.625" style="0" bestFit="1" customWidth="1"/>
    <col min="7" max="7" width="8.375" style="0" bestFit="1" customWidth="1"/>
    <col min="8" max="8" width="8.625" style="0" bestFit="1" customWidth="1"/>
  </cols>
  <sheetData>
    <row r="4" ht="12.75">
      <c r="A4" t="s">
        <v>90</v>
      </c>
    </row>
    <row r="5" spans="1:4" ht="13.5" thickBot="1">
      <c r="A5" s="203" t="s">
        <v>250</v>
      </c>
      <c r="B5" s="203" t="s">
        <v>251</v>
      </c>
      <c r="C5" s="203" t="s">
        <v>253</v>
      </c>
      <c r="D5" s="203" t="s">
        <v>252</v>
      </c>
    </row>
    <row r="6" spans="1:4" ht="12.75">
      <c r="A6" s="200">
        <v>5</v>
      </c>
      <c r="B6" s="200"/>
      <c r="C6" s="200">
        <f>LOG(1)</f>
        <v>0</v>
      </c>
      <c r="D6" s="200" t="s">
        <v>155</v>
      </c>
    </row>
    <row r="7" spans="1:4" ht="12.75">
      <c r="A7" s="197">
        <v>5</v>
      </c>
      <c r="B7" s="197">
        <v>14</v>
      </c>
      <c r="C7" s="197">
        <f>LOG(1.5)</f>
        <v>0.17609125905568124</v>
      </c>
      <c r="D7" s="197" t="s">
        <v>156</v>
      </c>
    </row>
    <row r="8" spans="1:4" ht="12.75">
      <c r="A8" s="197">
        <v>5</v>
      </c>
      <c r="B8" s="197">
        <v>11</v>
      </c>
      <c r="C8" s="197">
        <f>LOG(6)</f>
        <v>0.7781512503836436</v>
      </c>
      <c r="D8" s="197" t="s">
        <v>157</v>
      </c>
    </row>
    <row r="9" spans="1:4" ht="12.75">
      <c r="A9" s="197">
        <v>5</v>
      </c>
      <c r="B9" s="197">
        <v>9</v>
      </c>
      <c r="C9" s="197">
        <f>LOG(2261)</f>
        <v>3.35430056234536</v>
      </c>
      <c r="D9" s="197" t="s">
        <v>158</v>
      </c>
    </row>
    <row r="10" spans="1:4" ht="13.5" thickBot="1">
      <c r="A10" s="201">
        <v>5</v>
      </c>
      <c r="B10" s="201">
        <v>8</v>
      </c>
      <c r="C10" s="201">
        <f>LOG(1173)</f>
        <v>3.0692980121155293</v>
      </c>
      <c r="D10" s="201" t="s">
        <v>159</v>
      </c>
    </row>
    <row r="41" ht="13.5" thickBot="1">
      <c r="A41" t="s">
        <v>92</v>
      </c>
    </row>
    <row r="42" spans="1:6" ht="12.75">
      <c r="A42" s="151"/>
      <c r="B42" s="112" t="s">
        <v>147</v>
      </c>
      <c r="C42" s="143" t="s">
        <v>148</v>
      </c>
      <c r="D42" s="112" t="s">
        <v>214</v>
      </c>
      <c r="E42" s="151" t="s">
        <v>214</v>
      </c>
      <c r="F42" s="113" t="s">
        <v>222</v>
      </c>
    </row>
    <row r="43" spans="1:6" ht="13.5" thickBot="1">
      <c r="A43" s="125" t="s">
        <v>107</v>
      </c>
      <c r="B43" s="122" t="s">
        <v>110</v>
      </c>
      <c r="C43" s="144" t="s">
        <v>146</v>
      </c>
      <c r="D43" s="124" t="s">
        <v>111</v>
      </c>
      <c r="E43" s="148" t="s">
        <v>112</v>
      </c>
      <c r="F43" s="123" t="s">
        <v>76</v>
      </c>
    </row>
    <row r="44" spans="1:6" ht="12.75">
      <c r="A44" s="68"/>
      <c r="B44" s="155"/>
      <c r="C44" s="43"/>
      <c r="D44" s="42"/>
      <c r="E44" s="69"/>
      <c r="F44" s="43"/>
    </row>
    <row r="45" spans="1:6" ht="12.75">
      <c r="A45" s="6">
        <v>0</v>
      </c>
      <c r="B45" s="154">
        <v>7</v>
      </c>
      <c r="C45" s="10">
        <v>7</v>
      </c>
      <c r="D45" s="9">
        <v>1690</v>
      </c>
      <c r="E45" s="6">
        <v>599</v>
      </c>
      <c r="F45" s="28">
        <f aca="true" t="shared" si="0" ref="F45:F50">MAX(B45,C45)*10*2</f>
        <v>140</v>
      </c>
    </row>
    <row r="46" spans="1:6" ht="12.75">
      <c r="A46" s="6">
        <v>35</v>
      </c>
      <c r="B46" s="154" t="s">
        <v>139</v>
      </c>
      <c r="C46" s="10"/>
      <c r="D46" s="79" t="s">
        <v>235</v>
      </c>
      <c r="E46" s="6"/>
      <c r="F46" s="28">
        <f t="shared" si="0"/>
        <v>0</v>
      </c>
    </row>
    <row r="47" spans="1:6" ht="12.75">
      <c r="A47" s="6">
        <v>110</v>
      </c>
      <c r="B47" s="154">
        <v>8</v>
      </c>
      <c r="C47" s="10">
        <v>7</v>
      </c>
      <c r="D47" s="9">
        <v>1852</v>
      </c>
      <c r="E47" s="6">
        <v>2736</v>
      </c>
      <c r="F47" s="28">
        <f t="shared" si="0"/>
        <v>160</v>
      </c>
    </row>
    <row r="48" spans="1:6" ht="12.75">
      <c r="A48" s="6">
        <v>160</v>
      </c>
      <c r="B48" s="154">
        <v>10</v>
      </c>
      <c r="C48" s="10">
        <v>8</v>
      </c>
      <c r="D48" s="9">
        <v>4145</v>
      </c>
      <c r="E48" s="6">
        <v>4085</v>
      </c>
      <c r="F48" s="28">
        <f t="shared" si="0"/>
        <v>200</v>
      </c>
    </row>
    <row r="49" spans="1:6" ht="12.75">
      <c r="A49" s="6">
        <v>250</v>
      </c>
      <c r="B49" s="154">
        <v>10</v>
      </c>
      <c r="C49" s="10">
        <v>9</v>
      </c>
      <c r="D49" s="9">
        <v>1213</v>
      </c>
      <c r="E49" s="6">
        <v>2582</v>
      </c>
      <c r="F49" s="28">
        <f t="shared" si="0"/>
        <v>200</v>
      </c>
    </row>
    <row r="50" spans="1:6" ht="12.75">
      <c r="A50" s="6">
        <v>320</v>
      </c>
      <c r="B50" s="154">
        <v>9</v>
      </c>
      <c r="C50" s="10">
        <v>8</v>
      </c>
      <c r="D50" s="9">
        <v>2261</v>
      </c>
      <c r="E50" s="6">
        <v>1173</v>
      </c>
      <c r="F50" s="28">
        <f t="shared" si="0"/>
        <v>180</v>
      </c>
    </row>
    <row r="53" ht="12.75">
      <c r="A53" s="130" t="s">
        <v>91</v>
      </c>
    </row>
    <row r="54" spans="2:9" ht="13.5" thickBot="1">
      <c r="B54" s="208" t="s">
        <v>57</v>
      </c>
      <c r="C54" s="209"/>
      <c r="D54" s="208" t="s">
        <v>58</v>
      </c>
      <c r="E54" s="209"/>
      <c r="F54" s="208" t="s">
        <v>56</v>
      </c>
      <c r="G54" s="209"/>
      <c r="H54" s="208" t="s">
        <v>59</v>
      </c>
      <c r="I54" s="210"/>
    </row>
    <row r="55" spans="2:9" ht="13.5" thickBot="1">
      <c r="B55" s="112" t="s">
        <v>60</v>
      </c>
      <c r="C55" s="113" t="s">
        <v>216</v>
      </c>
      <c r="D55" s="118" t="s">
        <v>60</v>
      </c>
      <c r="E55" s="113" t="s">
        <v>216</v>
      </c>
      <c r="F55" s="112" t="s">
        <v>60</v>
      </c>
      <c r="G55" s="113" t="s">
        <v>216</v>
      </c>
      <c r="H55" s="112" t="s">
        <v>60</v>
      </c>
      <c r="I55" s="113" t="s">
        <v>216</v>
      </c>
    </row>
    <row r="56" spans="1:9" ht="13.5" thickBot="1">
      <c r="A56" s="173" t="s">
        <v>107</v>
      </c>
      <c r="B56" s="124" t="s">
        <v>194</v>
      </c>
      <c r="C56" s="126" t="s">
        <v>76</v>
      </c>
      <c r="D56" s="179" t="s">
        <v>194</v>
      </c>
      <c r="E56" s="126" t="s">
        <v>76</v>
      </c>
      <c r="F56" s="124" t="s">
        <v>194</v>
      </c>
      <c r="G56" s="126" t="s">
        <v>76</v>
      </c>
      <c r="H56" s="124" t="s">
        <v>194</v>
      </c>
      <c r="I56" s="126" t="s">
        <v>76</v>
      </c>
    </row>
    <row r="57" spans="1:9" ht="12.75">
      <c r="A57" s="145">
        <v>0</v>
      </c>
      <c r="B57" s="79">
        <v>7</v>
      </c>
      <c r="C57" s="80">
        <v>180</v>
      </c>
      <c r="D57" s="180">
        <v>8</v>
      </c>
      <c r="E57" s="181">
        <v>200</v>
      </c>
      <c r="F57" s="180">
        <v>7</v>
      </c>
      <c r="G57" s="181">
        <v>180</v>
      </c>
      <c r="H57" s="180">
        <v>10</v>
      </c>
      <c r="I57" s="181">
        <v>380</v>
      </c>
    </row>
    <row r="58" spans="1:9" ht="12.75">
      <c r="A58" s="135">
        <v>110</v>
      </c>
      <c r="B58" s="9">
        <v>13</v>
      </c>
      <c r="C58" s="10">
        <v>420</v>
      </c>
      <c r="D58" s="182">
        <v>12</v>
      </c>
      <c r="E58" s="183">
        <v>320</v>
      </c>
      <c r="F58" s="182">
        <v>9</v>
      </c>
      <c r="G58" s="183">
        <v>260</v>
      </c>
      <c r="H58" s="182">
        <v>13</v>
      </c>
      <c r="I58" s="183">
        <v>460</v>
      </c>
    </row>
    <row r="59" spans="1:9" ht="12.75">
      <c r="A59" s="135">
        <v>160</v>
      </c>
      <c r="B59" s="9">
        <v>11</v>
      </c>
      <c r="C59" s="10">
        <v>400</v>
      </c>
      <c r="D59" s="182">
        <v>13</v>
      </c>
      <c r="E59" s="183">
        <v>360</v>
      </c>
      <c r="F59" s="182">
        <v>12</v>
      </c>
      <c r="G59" s="183">
        <v>360</v>
      </c>
      <c r="H59" s="182">
        <v>15</v>
      </c>
      <c r="I59" s="183">
        <v>480</v>
      </c>
    </row>
    <row r="60" spans="1:9" ht="12.75">
      <c r="A60" s="135">
        <v>250</v>
      </c>
      <c r="B60" s="9">
        <v>12</v>
      </c>
      <c r="C60" s="10">
        <v>380</v>
      </c>
      <c r="D60" s="182">
        <v>12</v>
      </c>
      <c r="E60" s="183">
        <v>340</v>
      </c>
      <c r="F60" s="182">
        <v>12</v>
      </c>
      <c r="G60" s="183">
        <v>320</v>
      </c>
      <c r="H60" s="182">
        <v>11</v>
      </c>
      <c r="I60" s="183">
        <v>300</v>
      </c>
    </row>
    <row r="61" spans="1:9" ht="12.75">
      <c r="A61" s="135">
        <v>320</v>
      </c>
      <c r="B61" s="9">
        <v>11</v>
      </c>
      <c r="C61" s="10">
        <v>320</v>
      </c>
      <c r="D61" s="182">
        <v>14</v>
      </c>
      <c r="E61" s="183">
        <v>340</v>
      </c>
      <c r="F61" s="182">
        <v>13</v>
      </c>
      <c r="G61" s="183">
        <v>380</v>
      </c>
      <c r="H61" s="182">
        <v>13</v>
      </c>
      <c r="I61" s="183">
        <v>380</v>
      </c>
    </row>
    <row r="62" spans="1:9" ht="13.5" thickBot="1">
      <c r="A62" s="137">
        <v>35</v>
      </c>
      <c r="B62" s="11">
        <v>15</v>
      </c>
      <c r="C62" s="12">
        <v>600</v>
      </c>
      <c r="D62" s="184">
        <v>16</v>
      </c>
      <c r="E62" s="185">
        <v>460</v>
      </c>
      <c r="F62" s="184">
        <v>18</v>
      </c>
      <c r="G62" s="185">
        <v>540</v>
      </c>
      <c r="H62" s="184">
        <v>17</v>
      </c>
      <c r="I62" s="185">
        <v>620</v>
      </c>
    </row>
    <row r="63" spans="1:9" ht="12.75">
      <c r="A63" t="s">
        <v>61</v>
      </c>
      <c r="B63" s="131">
        <f aca="true" t="shared" si="1" ref="B63:I63">SUM(B57:B62)</f>
        <v>69</v>
      </c>
      <c r="C63" s="131">
        <f t="shared" si="1"/>
        <v>2300</v>
      </c>
      <c r="D63" s="131">
        <f t="shared" si="1"/>
        <v>75</v>
      </c>
      <c r="E63" s="131">
        <f t="shared" si="1"/>
        <v>2020</v>
      </c>
      <c r="F63" s="131">
        <f t="shared" si="1"/>
        <v>71</v>
      </c>
      <c r="G63" s="131">
        <f t="shared" si="1"/>
        <v>2040</v>
      </c>
      <c r="H63" s="131">
        <f t="shared" si="1"/>
        <v>79</v>
      </c>
      <c r="I63" s="131">
        <f t="shared" si="1"/>
        <v>2620</v>
      </c>
    </row>
    <row r="69" ht="12.75">
      <c r="A69" t="s">
        <v>93</v>
      </c>
    </row>
    <row r="70" ht="13.5" thickBot="1">
      <c r="A70" t="s">
        <v>92</v>
      </c>
    </row>
    <row r="71" spans="1:6" ht="12.75">
      <c r="A71" s="151"/>
      <c r="B71" s="112" t="s">
        <v>147</v>
      </c>
      <c r="C71" s="143" t="s">
        <v>148</v>
      </c>
      <c r="D71" s="112" t="s">
        <v>214</v>
      </c>
      <c r="E71" s="151" t="s">
        <v>214</v>
      </c>
      <c r="F71" s="113" t="s">
        <v>222</v>
      </c>
    </row>
    <row r="72" spans="1:6" ht="13.5" thickBot="1">
      <c r="A72" s="125" t="s">
        <v>107</v>
      </c>
      <c r="B72" s="122" t="s">
        <v>110</v>
      </c>
      <c r="C72" s="144" t="s">
        <v>146</v>
      </c>
      <c r="D72" s="124" t="s">
        <v>111</v>
      </c>
      <c r="E72" s="148" t="s">
        <v>112</v>
      </c>
      <c r="F72" s="123" t="s">
        <v>76</v>
      </c>
    </row>
    <row r="73" spans="1:6" ht="12.75">
      <c r="A73" s="186" t="s">
        <v>114</v>
      </c>
      <c r="B73" s="69"/>
      <c r="C73" s="155"/>
      <c r="D73" s="43"/>
      <c r="E73" s="42"/>
      <c r="F73" s="69"/>
    </row>
    <row r="74" spans="1:6" ht="12.75">
      <c r="A74" s="165">
        <v>0</v>
      </c>
      <c r="B74" s="167" t="s">
        <v>139</v>
      </c>
      <c r="C74" s="166"/>
      <c r="D74" s="79" t="s">
        <v>235</v>
      </c>
      <c r="E74" s="165"/>
      <c r="F74" s="10">
        <f aca="true" t="shared" si="2" ref="F74:F80">MAX(B74,C74)*20</f>
        <v>0</v>
      </c>
    </row>
    <row r="75" spans="1:6" ht="12.75">
      <c r="A75" s="39">
        <v>51</v>
      </c>
      <c r="B75" s="154">
        <v>8</v>
      </c>
      <c r="C75" s="10">
        <v>8</v>
      </c>
      <c r="D75" s="9">
        <v>4060</v>
      </c>
      <c r="E75" s="39">
        <v>1018</v>
      </c>
      <c r="F75" s="10">
        <f t="shared" si="2"/>
        <v>160</v>
      </c>
    </row>
    <row r="76" spans="1:6" ht="12.75">
      <c r="A76" s="39">
        <v>103</v>
      </c>
      <c r="B76" s="154">
        <v>8</v>
      </c>
      <c r="C76" s="10">
        <v>8</v>
      </c>
      <c r="D76" s="9">
        <v>611</v>
      </c>
      <c r="E76" s="39">
        <v>1201</v>
      </c>
      <c r="F76" s="10">
        <f t="shared" si="2"/>
        <v>160</v>
      </c>
    </row>
    <row r="77" spans="1:6" ht="12.75">
      <c r="A77" s="150">
        <v>154</v>
      </c>
      <c r="B77" s="105">
        <v>9</v>
      </c>
      <c r="C77" s="80">
        <v>9</v>
      </c>
      <c r="D77" s="79">
        <v>328</v>
      </c>
      <c r="E77" s="150">
        <v>6821</v>
      </c>
      <c r="F77" s="10">
        <f t="shared" si="2"/>
        <v>180</v>
      </c>
    </row>
    <row r="78" spans="1:6" ht="12.75">
      <c r="A78" s="150">
        <v>206</v>
      </c>
      <c r="B78" s="105" t="s">
        <v>139</v>
      </c>
      <c r="C78" s="80"/>
      <c r="D78" s="79" t="s">
        <v>235</v>
      </c>
      <c r="E78" s="150"/>
      <c r="F78" s="10">
        <f t="shared" si="2"/>
        <v>0</v>
      </c>
    </row>
    <row r="79" spans="1:6" ht="12.75">
      <c r="A79" s="39">
        <v>257</v>
      </c>
      <c r="B79" s="154">
        <v>7</v>
      </c>
      <c r="C79" s="10">
        <v>7</v>
      </c>
      <c r="D79" s="9">
        <v>737</v>
      </c>
      <c r="E79" s="39">
        <v>5294</v>
      </c>
      <c r="F79" s="10">
        <f t="shared" si="2"/>
        <v>140</v>
      </c>
    </row>
    <row r="80" spans="1:6" ht="12.75">
      <c r="A80" s="39">
        <v>308</v>
      </c>
      <c r="B80" s="154">
        <v>6</v>
      </c>
      <c r="C80" s="10">
        <v>6</v>
      </c>
      <c r="D80" s="9">
        <v>6219</v>
      </c>
      <c r="E80" s="39">
        <v>412</v>
      </c>
      <c r="F80" s="10">
        <f t="shared" si="2"/>
        <v>120</v>
      </c>
    </row>
    <row r="81" spans="1:6" ht="12.75">
      <c r="A81" s="186" t="s">
        <v>115</v>
      </c>
      <c r="B81" s="69"/>
      <c r="C81" s="155"/>
      <c r="D81" s="43"/>
      <c r="E81" s="42"/>
      <c r="F81" s="69"/>
    </row>
    <row r="82" spans="1:6" ht="12.75">
      <c r="A82" s="165">
        <v>0</v>
      </c>
      <c r="B82" s="154" t="s">
        <v>203</v>
      </c>
      <c r="C82" s="10"/>
      <c r="D82" s="9"/>
      <c r="E82" s="39"/>
      <c r="F82" s="10">
        <f>MAX(B82,C82)*10</f>
        <v>0</v>
      </c>
    </row>
    <row r="83" spans="1:6" ht="12.75">
      <c r="A83" s="39">
        <v>51</v>
      </c>
      <c r="B83" s="162" t="s">
        <v>203</v>
      </c>
      <c r="C83" s="26"/>
      <c r="D83" s="25"/>
      <c r="E83" s="161"/>
      <c r="F83" s="10" t="s">
        <v>203</v>
      </c>
    </row>
    <row r="84" spans="1:6" ht="12.75">
      <c r="A84" s="39">
        <v>103</v>
      </c>
      <c r="B84" s="162" t="s">
        <v>203</v>
      </c>
      <c r="C84" s="26"/>
      <c r="D84" s="25"/>
      <c r="E84" s="161"/>
      <c r="F84" s="10">
        <f>MAX(B84,C84)*10</f>
        <v>0</v>
      </c>
    </row>
    <row r="85" spans="1:6" ht="12.75">
      <c r="A85" s="150">
        <v>154</v>
      </c>
      <c r="B85" s="162" t="s">
        <v>139</v>
      </c>
      <c r="C85" s="26"/>
      <c r="D85" s="25"/>
      <c r="E85" s="161"/>
      <c r="F85" s="10">
        <f>MAX(B85,C85)*10</f>
        <v>0</v>
      </c>
    </row>
    <row r="86" spans="1:6" ht="12.75">
      <c r="A86" s="150">
        <v>206</v>
      </c>
      <c r="B86" s="162" t="s">
        <v>203</v>
      </c>
      <c r="C86" s="26"/>
      <c r="D86" s="25"/>
      <c r="E86" s="161"/>
      <c r="F86" s="10">
        <f>MAX(B86,C86)*10</f>
        <v>0</v>
      </c>
    </row>
    <row r="87" spans="1:6" ht="12.75">
      <c r="A87" s="39">
        <v>257</v>
      </c>
      <c r="B87" s="162" t="s">
        <v>203</v>
      </c>
      <c r="C87" s="26"/>
      <c r="D87" s="25"/>
      <c r="E87" s="161"/>
      <c r="F87" s="10">
        <f>MAX(B87,C87)*10</f>
        <v>0</v>
      </c>
    </row>
    <row r="88" spans="1:6" ht="12.75">
      <c r="A88" s="161">
        <v>308</v>
      </c>
      <c r="B88" s="162">
        <v>19</v>
      </c>
      <c r="C88" s="26" t="s">
        <v>203</v>
      </c>
      <c r="D88" s="25">
        <v>9374</v>
      </c>
      <c r="E88" s="161" t="s">
        <v>203</v>
      </c>
      <c r="F88" s="10">
        <f>MAX(B88,C88)*10</f>
        <v>190</v>
      </c>
    </row>
    <row r="90" ht="12.75">
      <c r="D90" s="211" t="s">
        <v>0</v>
      </c>
    </row>
    <row r="91" ht="13.5" thickBot="1"/>
    <row r="92" spans="1:8" s="211" customFormat="1" ht="12.75">
      <c r="A92" s="2" t="s">
        <v>1</v>
      </c>
      <c r="B92" s="213"/>
      <c r="C92" s="213" t="s">
        <v>2</v>
      </c>
      <c r="D92" s="213" t="s">
        <v>3</v>
      </c>
      <c r="E92" s="213" t="s">
        <v>4</v>
      </c>
      <c r="F92" s="213"/>
      <c r="G92" s="213" t="s">
        <v>5</v>
      </c>
      <c r="H92" s="3" t="s">
        <v>6</v>
      </c>
    </row>
    <row r="93" spans="1:8" s="211" customFormat="1" ht="13.5" thickBot="1">
      <c r="A93" s="214"/>
      <c r="B93" s="215" t="s">
        <v>5</v>
      </c>
      <c r="C93" s="215" t="s">
        <v>76</v>
      </c>
      <c r="D93" s="215" t="s">
        <v>7</v>
      </c>
      <c r="E93" s="215" t="s">
        <v>7</v>
      </c>
      <c r="F93" s="215" t="s">
        <v>5</v>
      </c>
      <c r="G93" s="215" t="s">
        <v>76</v>
      </c>
      <c r="H93" s="4" t="s">
        <v>8</v>
      </c>
    </row>
    <row r="94" spans="1:8" ht="12.75">
      <c r="A94" s="180">
        <v>0</v>
      </c>
      <c r="B94" s="212">
        <v>20</v>
      </c>
      <c r="C94" s="212">
        <v>580</v>
      </c>
      <c r="D94" s="212" t="s">
        <v>9</v>
      </c>
      <c r="E94" s="212" t="s">
        <v>10</v>
      </c>
      <c r="F94" s="212">
        <v>19</v>
      </c>
      <c r="G94" s="212">
        <v>540</v>
      </c>
      <c r="H94" s="181" t="s">
        <v>10</v>
      </c>
    </row>
    <row r="95" spans="1:8" ht="12.75">
      <c r="A95" s="182">
        <v>51</v>
      </c>
      <c r="B95" s="197">
        <v>22</v>
      </c>
      <c r="C95" s="197">
        <v>540</v>
      </c>
      <c r="D95" s="197" t="s">
        <v>11</v>
      </c>
      <c r="E95" s="197" t="s">
        <v>12</v>
      </c>
      <c r="F95" s="197">
        <v>18</v>
      </c>
      <c r="G95" s="197">
        <v>460</v>
      </c>
      <c r="H95" s="183" t="s">
        <v>12</v>
      </c>
    </row>
    <row r="96" spans="1:8" ht="12.75">
      <c r="A96" s="182">
        <v>103</v>
      </c>
      <c r="B96" s="197">
        <v>20</v>
      </c>
      <c r="C96" s="197">
        <v>580</v>
      </c>
      <c r="D96" s="197" t="s">
        <v>13</v>
      </c>
      <c r="E96" s="197" t="s">
        <v>14</v>
      </c>
      <c r="F96" s="197">
        <v>15</v>
      </c>
      <c r="G96" s="197">
        <v>360</v>
      </c>
      <c r="H96" s="183" t="s">
        <v>14</v>
      </c>
    </row>
    <row r="97" spans="1:8" ht="12.75">
      <c r="A97" s="182">
        <v>154</v>
      </c>
      <c r="B97" s="197">
        <v>19</v>
      </c>
      <c r="C97" s="197">
        <v>500</v>
      </c>
      <c r="D97" s="197" t="s">
        <v>15</v>
      </c>
      <c r="E97" s="197" t="s">
        <v>16</v>
      </c>
      <c r="F97" s="197">
        <v>15</v>
      </c>
      <c r="G97" s="197">
        <v>380</v>
      </c>
      <c r="H97" s="183" t="s">
        <v>16</v>
      </c>
    </row>
    <row r="98" spans="1:8" ht="12.75">
      <c r="A98" s="182">
        <v>206</v>
      </c>
      <c r="B98" s="197">
        <v>29</v>
      </c>
      <c r="C98" s="197">
        <v>760</v>
      </c>
      <c r="D98" s="197" t="s">
        <v>17</v>
      </c>
      <c r="E98" s="197" t="s">
        <v>18</v>
      </c>
      <c r="F98" s="197">
        <v>18</v>
      </c>
      <c r="G98" s="197">
        <v>540</v>
      </c>
      <c r="H98" s="183" t="s">
        <v>18</v>
      </c>
    </row>
    <row r="99" spans="1:8" ht="12.75">
      <c r="A99" s="182">
        <v>257</v>
      </c>
      <c r="B99" s="197">
        <v>17</v>
      </c>
      <c r="C99" s="197">
        <v>380</v>
      </c>
      <c r="D99" s="197" t="s">
        <v>19</v>
      </c>
      <c r="E99" s="197" t="s">
        <v>20</v>
      </c>
      <c r="F99" s="197">
        <v>12</v>
      </c>
      <c r="G99" s="197">
        <v>300</v>
      </c>
      <c r="H99" s="183" t="s">
        <v>20</v>
      </c>
    </row>
    <row r="100" spans="1:8" ht="13.5" thickBot="1">
      <c r="A100" s="184">
        <v>308</v>
      </c>
      <c r="B100" s="201">
        <v>11</v>
      </c>
      <c r="C100" s="201">
        <v>260</v>
      </c>
      <c r="D100" s="201" t="s">
        <v>21</v>
      </c>
      <c r="E100" s="201" t="s">
        <v>22</v>
      </c>
      <c r="F100" s="201">
        <v>10</v>
      </c>
      <c r="G100" s="201">
        <v>240</v>
      </c>
      <c r="H100" s="185" t="s">
        <v>22</v>
      </c>
    </row>
    <row r="101" spans="1:8" ht="12.75">
      <c r="A101" t="s">
        <v>23</v>
      </c>
      <c r="B101" t="s">
        <v>24</v>
      </c>
      <c r="C101" t="s">
        <v>25</v>
      </c>
      <c r="D101" t="s">
        <v>26</v>
      </c>
      <c r="E101" t="s">
        <v>23</v>
      </c>
      <c r="F101" t="s">
        <v>27</v>
      </c>
      <c r="G101" t="s">
        <v>28</v>
      </c>
      <c r="H101" t="s">
        <v>29</v>
      </c>
    </row>
    <row r="102" spans="1:8" ht="12.75">
      <c r="A102" t="s">
        <v>30</v>
      </c>
      <c r="F102">
        <v>107</v>
      </c>
      <c r="G102">
        <v>2820</v>
      </c>
      <c r="H102" t="s">
        <v>31</v>
      </c>
    </row>
    <row r="104" ht="12.75">
      <c r="D104" s="211" t="s">
        <v>32</v>
      </c>
    </row>
    <row r="105" ht="13.5" thickBot="1"/>
    <row r="106" spans="1:8" s="211" customFormat="1" ht="12.75">
      <c r="A106" s="2" t="s">
        <v>1</v>
      </c>
      <c r="B106" s="213"/>
      <c r="C106" s="213" t="s">
        <v>33</v>
      </c>
      <c r="D106" s="213" t="s">
        <v>2</v>
      </c>
      <c r="E106" s="213" t="s">
        <v>3</v>
      </c>
      <c r="F106" s="213"/>
      <c r="G106" s="213" t="s">
        <v>5</v>
      </c>
      <c r="H106" s="3" t="s">
        <v>6</v>
      </c>
    </row>
    <row r="107" spans="1:8" s="211" customFormat="1" ht="13.5" thickBot="1">
      <c r="A107" s="216"/>
      <c r="B107" s="217" t="s">
        <v>5</v>
      </c>
      <c r="C107" s="217" t="s">
        <v>76</v>
      </c>
      <c r="D107" s="217" t="s">
        <v>7</v>
      </c>
      <c r="E107" s="217" t="s">
        <v>7</v>
      </c>
      <c r="F107" s="217" t="s">
        <v>5</v>
      </c>
      <c r="G107" s="217" t="s">
        <v>76</v>
      </c>
      <c r="H107" s="5" t="s">
        <v>8</v>
      </c>
    </row>
    <row r="108" spans="1:8" ht="12.75">
      <c r="A108" s="180">
        <v>0</v>
      </c>
      <c r="B108" s="212">
        <v>35</v>
      </c>
      <c r="C108" s="212">
        <v>640</v>
      </c>
      <c r="D108" s="212" t="s">
        <v>34</v>
      </c>
      <c r="E108" s="212" t="s">
        <v>35</v>
      </c>
      <c r="F108" s="212">
        <v>27</v>
      </c>
      <c r="G108" s="212">
        <v>550</v>
      </c>
      <c r="H108" s="181" t="s">
        <v>36</v>
      </c>
    </row>
    <row r="109" spans="1:8" ht="12.75">
      <c r="A109" s="182">
        <v>51</v>
      </c>
      <c r="B109" s="197">
        <v>25</v>
      </c>
      <c r="C109" s="197">
        <v>510</v>
      </c>
      <c r="D109" s="197" t="s">
        <v>37</v>
      </c>
      <c r="E109" s="197" t="s">
        <v>38</v>
      </c>
      <c r="F109" s="197">
        <v>24</v>
      </c>
      <c r="G109" s="197">
        <v>450</v>
      </c>
      <c r="H109" s="183" t="s">
        <v>38</v>
      </c>
    </row>
    <row r="110" spans="1:8" ht="12.75">
      <c r="A110" s="182">
        <v>103</v>
      </c>
      <c r="B110" s="197">
        <v>20</v>
      </c>
      <c r="C110" s="197">
        <v>370</v>
      </c>
      <c r="D110" s="197" t="s">
        <v>39</v>
      </c>
      <c r="E110" s="197" t="s">
        <v>40</v>
      </c>
      <c r="F110" s="197">
        <v>16</v>
      </c>
      <c r="G110" s="197">
        <v>310</v>
      </c>
      <c r="H110" s="183" t="s">
        <v>40</v>
      </c>
    </row>
    <row r="111" spans="1:8" ht="12.75">
      <c r="A111" s="182">
        <v>154</v>
      </c>
      <c r="B111" s="197">
        <v>28</v>
      </c>
      <c r="C111" s="197">
        <v>600</v>
      </c>
      <c r="D111" s="197" t="s">
        <v>41</v>
      </c>
      <c r="E111" s="197" t="s">
        <v>42</v>
      </c>
      <c r="F111" s="197">
        <v>20</v>
      </c>
      <c r="G111" s="197">
        <v>380</v>
      </c>
      <c r="H111" s="183" t="s">
        <v>43</v>
      </c>
    </row>
    <row r="112" spans="1:8" ht="12.75">
      <c r="A112" s="182">
        <v>206</v>
      </c>
      <c r="B112" s="197">
        <v>30</v>
      </c>
      <c r="C112" s="197">
        <v>580</v>
      </c>
      <c r="D112" s="197" t="s">
        <v>44</v>
      </c>
      <c r="E112" s="197" t="s">
        <v>42</v>
      </c>
      <c r="F112" s="197">
        <v>20</v>
      </c>
      <c r="G112" s="197">
        <v>420</v>
      </c>
      <c r="H112" s="183" t="s">
        <v>42</v>
      </c>
    </row>
    <row r="113" spans="1:8" ht="12.75">
      <c r="A113" s="182">
        <v>257</v>
      </c>
      <c r="B113" s="197">
        <v>20</v>
      </c>
      <c r="C113" s="197">
        <v>350</v>
      </c>
      <c r="D113" s="197" t="s">
        <v>45</v>
      </c>
      <c r="E113" s="197" t="s">
        <v>46</v>
      </c>
      <c r="F113" s="197">
        <v>20</v>
      </c>
      <c r="G113" s="197">
        <v>330</v>
      </c>
      <c r="H113" s="183" t="s">
        <v>47</v>
      </c>
    </row>
    <row r="114" spans="1:8" ht="13.5" thickBot="1">
      <c r="A114" s="184">
        <v>308</v>
      </c>
      <c r="B114" s="201">
        <v>16</v>
      </c>
      <c r="C114" s="201">
        <v>240</v>
      </c>
      <c r="D114" s="201" t="s">
        <v>48</v>
      </c>
      <c r="E114" s="201" t="s">
        <v>49</v>
      </c>
      <c r="F114" s="201">
        <v>16</v>
      </c>
      <c r="G114" s="201">
        <v>240</v>
      </c>
      <c r="H114" s="185" t="s">
        <v>50</v>
      </c>
    </row>
    <row r="115" spans="1:8" ht="12.75">
      <c r="A115" t="s">
        <v>23</v>
      </c>
      <c r="B115" t="s">
        <v>24</v>
      </c>
      <c r="C115" t="s">
        <v>25</v>
      </c>
      <c r="D115" t="s">
        <v>26</v>
      </c>
      <c r="E115" t="s">
        <v>23</v>
      </c>
      <c r="F115" t="s">
        <v>27</v>
      </c>
      <c r="G115" t="s">
        <v>28</v>
      </c>
      <c r="H115" t="s">
        <v>29</v>
      </c>
    </row>
    <row r="116" spans="1:8" ht="12.75">
      <c r="A116" t="s">
        <v>30</v>
      </c>
      <c r="F116">
        <v>153</v>
      </c>
      <c r="G116">
        <v>2680</v>
      </c>
      <c r="H116" t="s">
        <v>51</v>
      </c>
    </row>
  </sheetData>
  <mergeCells count="4">
    <mergeCell ref="B54:C54"/>
    <mergeCell ref="D54:E54"/>
    <mergeCell ref="F54:G54"/>
    <mergeCell ref="H54:I54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M54"/>
  <sheetViews>
    <sheetView view="pageBreakPreview" zoomScale="75" zoomScaleSheetLayoutView="75" workbookViewId="0" topLeftCell="A30">
      <selection activeCell="A41" sqref="A41:J55"/>
    </sheetView>
  </sheetViews>
  <sheetFormatPr defaultColWidth="11.00390625" defaultRowHeight="12.75"/>
  <cols>
    <col min="1" max="1" width="14.00390625" style="0" bestFit="1" customWidth="1"/>
    <col min="2" max="2" width="12.75390625" style="0" bestFit="1" customWidth="1"/>
    <col min="3" max="3" width="12.25390625" style="0" bestFit="1" customWidth="1"/>
    <col min="4" max="4" width="14.125" style="0" bestFit="1" customWidth="1"/>
    <col min="6" max="6" width="9.375" style="0" bestFit="1" customWidth="1"/>
    <col min="7" max="8" width="12.875" style="0" bestFit="1" customWidth="1"/>
    <col min="9" max="9" width="8.75390625" style="0" bestFit="1" customWidth="1"/>
    <col min="10" max="11" width="11.25390625" style="0" bestFit="1" customWidth="1"/>
    <col min="12" max="12" width="8.75390625" style="0" bestFit="1" customWidth="1"/>
    <col min="13" max="13" width="11.25390625" style="0" bestFit="1" customWidth="1"/>
  </cols>
  <sheetData>
    <row r="3" spans="1:3" ht="13.5" thickBot="1">
      <c r="A3" s="130" t="s">
        <v>205</v>
      </c>
      <c r="B3" t="s">
        <v>209</v>
      </c>
      <c r="C3" t="s">
        <v>192</v>
      </c>
    </row>
    <row r="4" spans="1:11" ht="12.75">
      <c r="A4" s="117" t="s">
        <v>72</v>
      </c>
      <c r="B4" s="121" t="s">
        <v>85</v>
      </c>
      <c r="C4" s="112" t="s">
        <v>211</v>
      </c>
      <c r="D4" s="143" t="s">
        <v>213</v>
      </c>
      <c r="E4" s="134"/>
      <c r="F4" s="112" t="s">
        <v>214</v>
      </c>
      <c r="G4" s="113" t="s">
        <v>216</v>
      </c>
      <c r="H4" s="113" t="s">
        <v>79</v>
      </c>
      <c r="I4" s="134" t="s">
        <v>223</v>
      </c>
      <c r="J4" s="120" t="s">
        <v>206</v>
      </c>
      <c r="K4" s="121" t="s">
        <v>207</v>
      </c>
    </row>
    <row r="5" spans="1:11" ht="13.5" thickBot="1">
      <c r="A5" s="122" t="s">
        <v>73</v>
      </c>
      <c r="B5" s="123" t="s">
        <v>86</v>
      </c>
      <c r="C5" s="122" t="s">
        <v>212</v>
      </c>
      <c r="D5" s="144" t="s">
        <v>74</v>
      </c>
      <c r="E5" s="142" t="s">
        <v>225</v>
      </c>
      <c r="F5" s="124" t="s">
        <v>215</v>
      </c>
      <c r="G5" s="126" t="s">
        <v>217</v>
      </c>
      <c r="H5" s="126" t="s">
        <v>80</v>
      </c>
      <c r="I5" s="142" t="s">
        <v>224</v>
      </c>
      <c r="J5" s="124" t="s">
        <v>197</v>
      </c>
      <c r="K5" s="126" t="s">
        <v>208</v>
      </c>
    </row>
    <row r="6" spans="1:11" ht="12.75">
      <c r="A6" s="140" t="s">
        <v>201</v>
      </c>
      <c r="B6" s="80">
        <f>5*9</f>
        <v>45</v>
      </c>
      <c r="C6" s="79">
        <v>16</v>
      </c>
      <c r="D6" s="146">
        <v>20</v>
      </c>
      <c r="E6" s="141">
        <v>14</v>
      </c>
      <c r="F6" s="79">
        <v>32</v>
      </c>
      <c r="G6" s="80">
        <f>C6*10</f>
        <v>160</v>
      </c>
      <c r="H6" s="141">
        <v>30</v>
      </c>
      <c r="I6" s="141">
        <v>45</v>
      </c>
      <c r="J6" s="79" t="s">
        <v>178</v>
      </c>
      <c r="K6" s="80" t="s">
        <v>178</v>
      </c>
    </row>
    <row r="7" spans="1:11" ht="12.75">
      <c r="A7" s="138"/>
      <c r="B7" s="43"/>
      <c r="C7" s="42"/>
      <c r="D7" s="133"/>
      <c r="E7" s="136"/>
      <c r="F7" s="42"/>
      <c r="G7" s="43"/>
      <c r="H7" s="136"/>
      <c r="I7" s="136"/>
      <c r="J7" s="42"/>
      <c r="K7" s="43"/>
    </row>
    <row r="8" spans="1:11" ht="12.75">
      <c r="A8" s="32" t="s">
        <v>189</v>
      </c>
      <c r="B8" s="10">
        <f>7*8</f>
        <v>56</v>
      </c>
      <c r="C8" s="9">
        <v>14</v>
      </c>
      <c r="D8" s="132">
        <v>20</v>
      </c>
      <c r="E8" s="135">
        <v>14</v>
      </c>
      <c r="F8" s="9">
        <v>59</v>
      </c>
      <c r="G8" s="10">
        <f>C8*10</f>
        <v>140</v>
      </c>
      <c r="H8" s="135">
        <v>15</v>
      </c>
      <c r="I8" s="135">
        <v>6.7</v>
      </c>
      <c r="J8" s="9" t="s">
        <v>178</v>
      </c>
      <c r="K8" s="10" t="s">
        <v>178</v>
      </c>
    </row>
    <row r="9" spans="1:11" ht="12.75">
      <c r="A9" s="138"/>
      <c r="B9" s="43"/>
      <c r="C9" s="42"/>
      <c r="D9" s="133"/>
      <c r="E9" s="136"/>
      <c r="F9" s="42"/>
      <c r="G9" s="43"/>
      <c r="H9" s="136"/>
      <c r="I9" s="136"/>
      <c r="J9" s="42"/>
      <c r="K9" s="43"/>
    </row>
    <row r="10" spans="1:11" ht="12.75">
      <c r="A10" s="32" t="s">
        <v>186</v>
      </c>
      <c r="B10" s="10">
        <f>8*8</f>
        <v>64</v>
      </c>
      <c r="C10" s="9">
        <v>14</v>
      </c>
      <c r="D10" s="132">
        <v>20</v>
      </c>
      <c r="E10" s="135">
        <v>14</v>
      </c>
      <c r="F10" s="9">
        <v>88</v>
      </c>
      <c r="G10" s="10">
        <f>C10*10</f>
        <v>140</v>
      </c>
      <c r="H10" s="135">
        <v>0</v>
      </c>
      <c r="I10" s="135">
        <v>50</v>
      </c>
      <c r="J10" s="9" t="s">
        <v>178</v>
      </c>
      <c r="K10" s="10" t="s">
        <v>178</v>
      </c>
    </row>
    <row r="11" spans="1:11" ht="12.75">
      <c r="A11" s="138"/>
      <c r="B11" s="43"/>
      <c r="C11" s="42"/>
      <c r="D11" s="133"/>
      <c r="E11" s="136"/>
      <c r="F11" s="42"/>
      <c r="G11" s="43"/>
      <c r="H11" s="136"/>
      <c r="I11" s="136"/>
      <c r="J11" s="42"/>
      <c r="K11" s="43"/>
    </row>
    <row r="12" spans="1:11" ht="13.5" thickBot="1">
      <c r="A12" s="139" t="s">
        <v>183</v>
      </c>
      <c r="B12" s="12">
        <f>9*8</f>
        <v>72</v>
      </c>
      <c r="C12" s="11">
        <v>14</v>
      </c>
      <c r="D12" s="147">
        <v>20</v>
      </c>
      <c r="E12" s="137">
        <v>14</v>
      </c>
      <c r="F12" s="11">
        <v>105</v>
      </c>
      <c r="G12" s="12">
        <f>C12*10</f>
        <v>140</v>
      </c>
      <c r="H12" s="137">
        <v>0</v>
      </c>
      <c r="I12" s="137">
        <v>50</v>
      </c>
      <c r="J12" s="11" t="s">
        <v>178</v>
      </c>
      <c r="K12" s="12" t="s">
        <v>178</v>
      </c>
    </row>
    <row r="13" spans="1:13" ht="12.75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</row>
    <row r="14" spans="1:13" ht="12.75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</row>
    <row r="16" spans="1:4" ht="13.5" thickBot="1">
      <c r="A16" s="130" t="s">
        <v>205</v>
      </c>
      <c r="B16" t="s">
        <v>210</v>
      </c>
      <c r="C16" t="s">
        <v>192</v>
      </c>
      <c r="D16" t="s">
        <v>227</v>
      </c>
    </row>
    <row r="17" spans="1:10" ht="12.75">
      <c r="A17" s="112" t="s">
        <v>72</v>
      </c>
      <c r="B17" s="113" t="s">
        <v>85</v>
      </c>
      <c r="C17" s="112" t="s">
        <v>218</v>
      </c>
      <c r="D17" s="143" t="s">
        <v>220</v>
      </c>
      <c r="E17" s="112" t="s">
        <v>214</v>
      </c>
      <c r="F17" s="113" t="s">
        <v>222</v>
      </c>
      <c r="G17" s="113" t="s">
        <v>79</v>
      </c>
      <c r="H17" s="113" t="s">
        <v>223</v>
      </c>
      <c r="I17" s="120" t="s">
        <v>206</v>
      </c>
      <c r="J17" s="121" t="s">
        <v>207</v>
      </c>
    </row>
    <row r="18" spans="1:10" ht="13.5" thickBot="1">
      <c r="A18" s="122" t="s">
        <v>73</v>
      </c>
      <c r="B18" s="123" t="s">
        <v>86</v>
      </c>
      <c r="C18" s="122" t="s">
        <v>219</v>
      </c>
      <c r="D18" s="144" t="s">
        <v>221</v>
      </c>
      <c r="E18" s="124" t="s">
        <v>215</v>
      </c>
      <c r="F18" s="123" t="s">
        <v>76</v>
      </c>
      <c r="G18" s="126" t="s">
        <v>80</v>
      </c>
      <c r="H18" s="126" t="s">
        <v>224</v>
      </c>
      <c r="I18" s="124" t="s">
        <v>197</v>
      </c>
      <c r="J18" s="126" t="s">
        <v>208</v>
      </c>
    </row>
    <row r="19" spans="1:10" ht="12.75">
      <c r="A19" s="7" t="s">
        <v>201</v>
      </c>
      <c r="B19" s="8">
        <f>5*9</f>
        <v>45</v>
      </c>
      <c r="C19" s="7">
        <v>11</v>
      </c>
      <c r="D19" s="8">
        <v>16</v>
      </c>
      <c r="E19" s="7">
        <v>8073</v>
      </c>
      <c r="F19" s="8"/>
      <c r="G19" s="145">
        <v>199</v>
      </c>
      <c r="H19" s="145">
        <v>81</v>
      </c>
      <c r="I19" s="7" t="s">
        <v>203</v>
      </c>
      <c r="J19" s="8" t="s">
        <v>178</v>
      </c>
    </row>
    <row r="20" spans="1:10" ht="12.75">
      <c r="A20" s="9" t="s">
        <v>201</v>
      </c>
      <c r="B20" s="10">
        <f>5*9</f>
        <v>45</v>
      </c>
      <c r="C20" s="9">
        <v>8</v>
      </c>
      <c r="D20" s="10">
        <v>16</v>
      </c>
      <c r="E20" s="9">
        <v>10066</v>
      </c>
      <c r="F20" s="10"/>
      <c r="G20" s="135">
        <v>2900</v>
      </c>
      <c r="H20" s="135">
        <v>72</v>
      </c>
      <c r="I20" s="9" t="s">
        <v>203</v>
      </c>
      <c r="J20" s="10" t="s">
        <v>178</v>
      </c>
    </row>
    <row r="21" spans="1:10" ht="12.75">
      <c r="A21" s="9" t="s">
        <v>201</v>
      </c>
      <c r="B21" s="10">
        <f>5*9</f>
        <v>45</v>
      </c>
      <c r="C21" s="9">
        <v>7</v>
      </c>
      <c r="D21" s="10">
        <v>16</v>
      </c>
      <c r="E21" s="9">
        <v>50438</v>
      </c>
      <c r="F21" s="10"/>
      <c r="G21" s="135">
        <v>24207</v>
      </c>
      <c r="H21" s="135">
        <v>52</v>
      </c>
      <c r="I21" s="9" t="s">
        <v>203</v>
      </c>
      <c r="J21" s="10" t="s">
        <v>178</v>
      </c>
    </row>
    <row r="22" spans="1:10" ht="12.75">
      <c r="A22" s="9"/>
      <c r="B22" s="10"/>
      <c r="C22" s="9"/>
      <c r="D22" s="10"/>
      <c r="E22" s="9"/>
      <c r="F22" s="10"/>
      <c r="G22" s="135"/>
      <c r="H22" s="135"/>
      <c r="I22" s="9"/>
      <c r="J22" s="10"/>
    </row>
    <row r="23" spans="1:10" ht="12.75">
      <c r="A23" s="9" t="s">
        <v>201</v>
      </c>
      <c r="B23" s="10">
        <f>5*9</f>
        <v>45</v>
      </c>
      <c r="C23" s="9" t="s">
        <v>203</v>
      </c>
      <c r="D23" s="10">
        <v>16</v>
      </c>
      <c r="E23" s="9">
        <v>53419</v>
      </c>
      <c r="F23" s="10"/>
      <c r="G23" s="135">
        <v>2400</v>
      </c>
      <c r="H23" s="135" t="s">
        <v>203</v>
      </c>
      <c r="I23" s="9" t="s">
        <v>178</v>
      </c>
      <c r="J23" s="10" t="s">
        <v>203</v>
      </c>
    </row>
    <row r="24" spans="1:10" ht="12.75">
      <c r="A24" s="42"/>
      <c r="B24" s="43"/>
      <c r="C24" s="42"/>
      <c r="D24" s="43"/>
      <c r="E24" s="42"/>
      <c r="F24" s="43"/>
      <c r="G24" s="136"/>
      <c r="H24" s="136"/>
      <c r="I24" s="42"/>
      <c r="J24" s="43"/>
    </row>
    <row r="25" spans="1:10" ht="12.75">
      <c r="A25" s="9" t="s">
        <v>189</v>
      </c>
      <c r="B25" s="10">
        <f>7*8</f>
        <v>56</v>
      </c>
      <c r="C25" s="9">
        <v>11</v>
      </c>
      <c r="D25" s="10">
        <v>14</v>
      </c>
      <c r="E25" s="9">
        <v>5227</v>
      </c>
      <c r="F25" s="10"/>
      <c r="G25" s="135">
        <v>880</v>
      </c>
      <c r="H25" s="135">
        <v>87</v>
      </c>
      <c r="I25" s="9" t="s">
        <v>203</v>
      </c>
      <c r="J25" s="10" t="s">
        <v>178</v>
      </c>
    </row>
    <row r="26" spans="1:10" ht="12.75">
      <c r="A26" s="9" t="s">
        <v>189</v>
      </c>
      <c r="B26" s="10">
        <f>7*8</f>
        <v>56</v>
      </c>
      <c r="C26" s="9">
        <v>8</v>
      </c>
      <c r="D26" s="10">
        <v>14</v>
      </c>
      <c r="E26" s="9">
        <v>11569</v>
      </c>
      <c r="F26" s="10"/>
      <c r="G26" s="135">
        <v>2930</v>
      </c>
      <c r="H26" s="135">
        <v>78</v>
      </c>
      <c r="I26" s="9" t="s">
        <v>203</v>
      </c>
      <c r="J26" s="10" t="s">
        <v>178</v>
      </c>
    </row>
    <row r="27" spans="1:10" ht="12.75">
      <c r="A27" s="9"/>
      <c r="B27" s="10"/>
      <c r="C27" s="9"/>
      <c r="D27" s="10"/>
      <c r="E27" s="9"/>
      <c r="F27" s="10"/>
      <c r="G27" s="135"/>
      <c r="H27" s="135"/>
      <c r="I27" s="9"/>
      <c r="J27" s="10"/>
    </row>
    <row r="28" spans="1:10" ht="12.75">
      <c r="A28" s="9" t="s">
        <v>189</v>
      </c>
      <c r="B28" s="10">
        <f>7*8</f>
        <v>56</v>
      </c>
      <c r="C28" s="9" t="s">
        <v>203</v>
      </c>
      <c r="D28" s="10">
        <v>14</v>
      </c>
      <c r="E28" s="9">
        <v>56844</v>
      </c>
      <c r="F28" s="10"/>
      <c r="G28" s="135">
        <v>1200</v>
      </c>
      <c r="H28" s="135" t="s">
        <v>203</v>
      </c>
      <c r="I28" s="9" t="s">
        <v>178</v>
      </c>
      <c r="J28" s="10" t="s">
        <v>203</v>
      </c>
    </row>
    <row r="29" spans="1:10" ht="12.75">
      <c r="A29" s="42"/>
      <c r="B29" s="43"/>
      <c r="C29" s="42"/>
      <c r="D29" s="43"/>
      <c r="E29" s="42"/>
      <c r="F29" s="43"/>
      <c r="G29" s="136"/>
      <c r="H29" s="136"/>
      <c r="I29" s="42"/>
      <c r="J29" s="43"/>
    </row>
    <row r="30" spans="1:10" ht="12.75">
      <c r="A30" s="9" t="s">
        <v>186</v>
      </c>
      <c r="B30" s="10">
        <v>64</v>
      </c>
      <c r="C30" s="9">
        <v>11</v>
      </c>
      <c r="D30" s="10">
        <v>14</v>
      </c>
      <c r="E30" s="9">
        <v>5665</v>
      </c>
      <c r="F30" s="10"/>
      <c r="G30" s="135">
        <v>806</v>
      </c>
      <c r="H30" s="135">
        <v>85</v>
      </c>
      <c r="I30" s="9" t="s">
        <v>203</v>
      </c>
      <c r="J30" s="10" t="s">
        <v>178</v>
      </c>
    </row>
    <row r="31" spans="1:10" ht="12.75">
      <c r="A31" s="9" t="s">
        <v>186</v>
      </c>
      <c r="B31" s="10">
        <v>64</v>
      </c>
      <c r="C31" s="9">
        <v>9</v>
      </c>
      <c r="D31" s="10">
        <v>14</v>
      </c>
      <c r="E31" s="9">
        <v>21477</v>
      </c>
      <c r="F31" s="10"/>
      <c r="G31" s="135">
        <v>2700</v>
      </c>
      <c r="H31" s="135">
        <v>74</v>
      </c>
      <c r="I31" s="9" t="s">
        <v>203</v>
      </c>
      <c r="J31" s="10" t="s">
        <v>178</v>
      </c>
    </row>
    <row r="32" spans="1:10" ht="12.75">
      <c r="A32" s="9" t="s">
        <v>186</v>
      </c>
      <c r="B32" s="10">
        <v>64</v>
      </c>
      <c r="C32" s="9">
        <v>7</v>
      </c>
      <c r="D32" s="10">
        <v>14</v>
      </c>
      <c r="E32" s="9">
        <v>56349</v>
      </c>
      <c r="F32" s="10"/>
      <c r="G32" s="135">
        <v>10084</v>
      </c>
      <c r="H32" s="135">
        <v>50</v>
      </c>
      <c r="I32" s="9" t="s">
        <v>203</v>
      </c>
      <c r="J32" s="10" t="s">
        <v>178</v>
      </c>
    </row>
    <row r="33" spans="1:10" ht="12.75">
      <c r="A33" s="9"/>
      <c r="B33" s="10"/>
      <c r="C33" s="9"/>
      <c r="D33" s="10"/>
      <c r="E33" s="9"/>
      <c r="F33" s="10"/>
      <c r="G33" s="135"/>
      <c r="H33" s="135"/>
      <c r="I33" s="9"/>
      <c r="J33" s="10"/>
    </row>
    <row r="34" spans="1:10" ht="12.75">
      <c r="A34" s="9" t="s">
        <v>186</v>
      </c>
      <c r="B34" s="10">
        <v>64</v>
      </c>
      <c r="C34" s="9" t="s">
        <v>203</v>
      </c>
      <c r="D34" s="10">
        <v>14</v>
      </c>
      <c r="E34" s="9">
        <v>56013</v>
      </c>
      <c r="F34" s="10"/>
      <c r="G34" s="135">
        <v>700</v>
      </c>
      <c r="H34" s="135" t="s">
        <v>203</v>
      </c>
      <c r="I34" s="9" t="s">
        <v>178</v>
      </c>
      <c r="J34" s="10" t="s">
        <v>203</v>
      </c>
    </row>
    <row r="35" spans="1:10" ht="12.75">
      <c r="A35" s="42"/>
      <c r="B35" s="43"/>
      <c r="C35" s="42"/>
      <c r="D35" s="43"/>
      <c r="E35" s="42"/>
      <c r="F35" s="43"/>
      <c r="G35" s="136"/>
      <c r="H35" s="136"/>
      <c r="I35" s="42"/>
      <c r="J35" s="43"/>
    </row>
    <row r="36" spans="1:10" ht="12.75">
      <c r="A36" s="9" t="s">
        <v>183</v>
      </c>
      <c r="B36" s="10">
        <v>72</v>
      </c>
      <c r="C36" s="9">
        <v>13</v>
      </c>
      <c r="D36" s="10">
        <v>14</v>
      </c>
      <c r="E36" s="9">
        <v>5691</v>
      </c>
      <c r="F36" s="10"/>
      <c r="G36" s="135">
        <v>1040</v>
      </c>
      <c r="H36" s="135">
        <v>84</v>
      </c>
      <c r="I36" s="9" t="s">
        <v>203</v>
      </c>
      <c r="J36" s="10" t="s">
        <v>178</v>
      </c>
    </row>
    <row r="37" spans="1:10" ht="12.75">
      <c r="A37" s="9" t="s">
        <v>183</v>
      </c>
      <c r="B37" s="10">
        <v>72</v>
      </c>
      <c r="C37" s="9">
        <v>8</v>
      </c>
      <c r="D37" s="10">
        <v>14</v>
      </c>
      <c r="E37" s="9">
        <v>7596</v>
      </c>
      <c r="F37" s="10"/>
      <c r="G37" s="135">
        <v>1430</v>
      </c>
      <c r="H37" s="135">
        <v>75</v>
      </c>
      <c r="I37" s="9" t="s">
        <v>203</v>
      </c>
      <c r="J37" s="10" t="s">
        <v>178</v>
      </c>
    </row>
    <row r="38" spans="1:10" ht="12.75">
      <c r="A38" s="9"/>
      <c r="B38" s="10"/>
      <c r="C38" s="9"/>
      <c r="D38" s="10"/>
      <c r="E38" s="9"/>
      <c r="F38" s="10"/>
      <c r="G38" s="135"/>
      <c r="H38" s="135"/>
      <c r="I38" s="9"/>
      <c r="J38" s="10"/>
    </row>
    <row r="39" spans="1:10" ht="13.5" thickBot="1">
      <c r="A39" s="11" t="s">
        <v>183</v>
      </c>
      <c r="B39" s="12">
        <v>72</v>
      </c>
      <c r="C39" s="11" t="s">
        <v>203</v>
      </c>
      <c r="D39" s="12">
        <v>14</v>
      </c>
      <c r="E39" s="11">
        <v>55728</v>
      </c>
      <c r="F39" s="12"/>
      <c r="G39" s="137">
        <v>200</v>
      </c>
      <c r="H39" s="137" t="s">
        <v>203</v>
      </c>
      <c r="I39" s="11" t="s">
        <v>178</v>
      </c>
      <c r="J39" s="12" t="s">
        <v>203</v>
      </c>
    </row>
    <row r="41" spans="1:4" ht="13.5" thickBot="1">
      <c r="A41" s="130" t="s">
        <v>226</v>
      </c>
      <c r="B41" t="s">
        <v>210</v>
      </c>
      <c r="C41" t="s">
        <v>192</v>
      </c>
      <c r="D41" t="s">
        <v>228</v>
      </c>
    </row>
    <row r="42" spans="1:10" ht="12.75">
      <c r="A42" s="112" t="s">
        <v>72</v>
      </c>
      <c r="B42" s="113" t="s">
        <v>85</v>
      </c>
      <c r="C42" s="112" t="s">
        <v>218</v>
      </c>
      <c r="D42" s="143" t="s">
        <v>220</v>
      </c>
      <c r="E42" s="112" t="s">
        <v>214</v>
      </c>
      <c r="F42" s="113" t="s">
        <v>222</v>
      </c>
      <c r="G42" s="113" t="s">
        <v>79</v>
      </c>
      <c r="H42" s="113" t="s">
        <v>223</v>
      </c>
      <c r="I42" s="120" t="s">
        <v>206</v>
      </c>
      <c r="J42" s="121" t="s">
        <v>207</v>
      </c>
    </row>
    <row r="43" spans="1:10" ht="13.5" thickBot="1">
      <c r="A43" s="122" t="s">
        <v>73</v>
      </c>
      <c r="B43" s="123" t="s">
        <v>86</v>
      </c>
      <c r="C43" s="122" t="s">
        <v>219</v>
      </c>
      <c r="D43" s="144" t="s">
        <v>221</v>
      </c>
      <c r="E43" s="124" t="s">
        <v>215</v>
      </c>
      <c r="F43" s="123" t="s">
        <v>76</v>
      </c>
      <c r="G43" s="126" t="s">
        <v>80</v>
      </c>
      <c r="H43" s="126" t="s">
        <v>224</v>
      </c>
      <c r="I43" s="124" t="s">
        <v>197</v>
      </c>
      <c r="J43" s="126" t="s">
        <v>208</v>
      </c>
    </row>
    <row r="44" spans="1:10" ht="12.75">
      <c r="A44" s="7" t="s">
        <v>201</v>
      </c>
      <c r="B44" s="8">
        <f>5*9</f>
        <v>45</v>
      </c>
      <c r="C44" s="7">
        <v>7</v>
      </c>
      <c r="D44" s="8">
        <v>16</v>
      </c>
      <c r="E44" s="7">
        <v>590</v>
      </c>
      <c r="F44" s="8"/>
      <c r="G44" s="145">
        <v>970</v>
      </c>
      <c r="H44" s="145">
        <v>16.67</v>
      </c>
      <c r="I44" s="7" t="s">
        <v>203</v>
      </c>
      <c r="J44" s="8" t="s">
        <v>178</v>
      </c>
    </row>
    <row r="45" spans="1:10" ht="12.75">
      <c r="A45" s="9" t="s">
        <v>201</v>
      </c>
      <c r="B45" s="10">
        <f>5*9</f>
        <v>45</v>
      </c>
      <c r="C45" s="9"/>
      <c r="D45" s="10">
        <v>16</v>
      </c>
      <c r="E45" s="9"/>
      <c r="F45" s="10"/>
      <c r="G45" s="135"/>
      <c r="H45" s="135"/>
      <c r="I45" s="9" t="s">
        <v>178</v>
      </c>
      <c r="J45" s="10" t="s">
        <v>203</v>
      </c>
    </row>
    <row r="46" spans="1:10" ht="12.75">
      <c r="A46" s="42"/>
      <c r="B46" s="43"/>
      <c r="C46" s="42"/>
      <c r="D46" s="43"/>
      <c r="E46" s="42"/>
      <c r="F46" s="43"/>
      <c r="G46" s="136"/>
      <c r="H46" s="136"/>
      <c r="I46" s="42"/>
      <c r="J46" s="43"/>
    </row>
    <row r="47" spans="1:10" ht="12.75">
      <c r="A47" s="9" t="s">
        <v>189</v>
      </c>
      <c r="B47" s="10">
        <f>7*8</f>
        <v>56</v>
      </c>
      <c r="C47" s="9">
        <v>7</v>
      </c>
      <c r="D47" s="10">
        <v>14</v>
      </c>
      <c r="E47" s="9">
        <v>3045</v>
      </c>
      <c r="F47" s="10"/>
      <c r="G47" s="135">
        <v>3936</v>
      </c>
      <c r="H47" s="135">
        <v>33.33</v>
      </c>
      <c r="I47" s="9" t="s">
        <v>203</v>
      </c>
      <c r="J47" s="10" t="s">
        <v>178</v>
      </c>
    </row>
    <row r="48" spans="1:10" ht="12.75">
      <c r="A48" s="9" t="s">
        <v>189</v>
      </c>
      <c r="B48" s="10">
        <f>7*8</f>
        <v>56</v>
      </c>
      <c r="C48" s="9"/>
      <c r="D48" s="10">
        <v>14</v>
      </c>
      <c r="E48" s="9"/>
      <c r="F48" s="10"/>
      <c r="G48" s="135"/>
      <c r="H48" s="135"/>
      <c r="I48" s="9" t="s">
        <v>178</v>
      </c>
      <c r="J48" s="10" t="s">
        <v>203</v>
      </c>
    </row>
    <row r="49" spans="1:10" ht="12.75">
      <c r="A49" s="42"/>
      <c r="B49" s="43"/>
      <c r="C49" s="42"/>
      <c r="D49" s="43"/>
      <c r="E49" s="42"/>
      <c r="F49" s="43"/>
      <c r="G49" s="136"/>
      <c r="H49" s="136"/>
      <c r="I49" s="42"/>
      <c r="J49" s="43"/>
    </row>
    <row r="50" spans="1:10" ht="12.75">
      <c r="A50" s="9" t="s">
        <v>186</v>
      </c>
      <c r="B50" s="10">
        <v>64</v>
      </c>
      <c r="C50" s="9">
        <v>7</v>
      </c>
      <c r="D50" s="10">
        <v>14</v>
      </c>
      <c r="E50" s="9">
        <v>993</v>
      </c>
      <c r="F50" s="10"/>
      <c r="G50" s="135">
        <v>860</v>
      </c>
      <c r="H50" s="135">
        <v>41.01</v>
      </c>
      <c r="I50" s="9" t="s">
        <v>203</v>
      </c>
      <c r="J50" s="10" t="s">
        <v>178</v>
      </c>
    </row>
    <row r="51" spans="1:10" ht="12.75">
      <c r="A51" s="9" t="s">
        <v>186</v>
      </c>
      <c r="B51" s="10">
        <v>64</v>
      </c>
      <c r="C51" s="9"/>
      <c r="D51" s="10">
        <v>14</v>
      </c>
      <c r="E51" s="9"/>
      <c r="F51" s="10"/>
      <c r="G51" s="135"/>
      <c r="H51" s="135"/>
      <c r="I51" s="9" t="s">
        <v>178</v>
      </c>
      <c r="J51" s="10" t="s">
        <v>203</v>
      </c>
    </row>
    <row r="52" spans="1:10" ht="12.75">
      <c r="A52" s="42"/>
      <c r="B52" s="43"/>
      <c r="C52" s="42"/>
      <c r="D52" s="43"/>
      <c r="E52" s="42"/>
      <c r="F52" s="43"/>
      <c r="G52" s="136"/>
      <c r="H52" s="136"/>
      <c r="I52" s="42"/>
      <c r="J52" s="43"/>
    </row>
    <row r="53" spans="1:10" ht="12.75">
      <c r="A53" s="9" t="s">
        <v>183</v>
      </c>
      <c r="B53" s="10">
        <v>72</v>
      </c>
      <c r="C53" s="9">
        <v>7</v>
      </c>
      <c r="D53" s="10">
        <v>14</v>
      </c>
      <c r="E53" s="9">
        <v>899</v>
      </c>
      <c r="F53" s="10"/>
      <c r="G53" s="135">
        <v>510</v>
      </c>
      <c r="H53" s="135">
        <v>50</v>
      </c>
      <c r="I53" s="9" t="s">
        <v>203</v>
      </c>
      <c r="J53" s="10" t="s">
        <v>178</v>
      </c>
    </row>
    <row r="54" spans="1:10" ht="13.5" thickBot="1">
      <c r="A54" s="11" t="s">
        <v>183</v>
      </c>
      <c r="B54" s="12">
        <v>72</v>
      </c>
      <c r="C54" s="11"/>
      <c r="D54" s="12">
        <v>14</v>
      </c>
      <c r="E54" s="11"/>
      <c r="F54" s="12"/>
      <c r="G54" s="137"/>
      <c r="H54" s="137"/>
      <c r="I54" s="11" t="s">
        <v>178</v>
      </c>
      <c r="J54" s="12" t="s">
        <v>203</v>
      </c>
    </row>
  </sheetData>
  <printOptions/>
  <pageMargins left="0.75" right="0.75" top="1" bottom="1" header="0.5" footer="0.5"/>
  <pageSetup orientation="portrait" paperSize="9"/>
  <colBreaks count="1" manualBreakCount="1">
    <brk id="11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D65"/>
  <sheetViews>
    <sheetView workbookViewId="0" topLeftCell="A1">
      <selection activeCell="A4" sqref="A4:D20"/>
    </sheetView>
  </sheetViews>
  <sheetFormatPr defaultColWidth="11.00390625" defaultRowHeight="12.75"/>
  <cols>
    <col min="2" max="2" width="18.125" style="0" bestFit="1" customWidth="1"/>
    <col min="3" max="3" width="18.375" style="0" bestFit="1" customWidth="1"/>
    <col min="4" max="4" width="24.625" style="0" bestFit="1" customWidth="1"/>
  </cols>
  <sheetData>
    <row r="4" ht="12.75">
      <c r="A4" t="s">
        <v>153</v>
      </c>
    </row>
    <row r="5" spans="1:4" ht="13.5" thickBot="1">
      <c r="A5" s="203" t="s">
        <v>250</v>
      </c>
      <c r="B5" s="203" t="s">
        <v>251</v>
      </c>
      <c r="C5" s="203" t="s">
        <v>253</v>
      </c>
      <c r="D5" s="203" t="s">
        <v>252</v>
      </c>
    </row>
    <row r="6" spans="1:4" ht="12.75">
      <c r="A6" s="200">
        <v>5</v>
      </c>
      <c r="B6" s="200">
        <v>44</v>
      </c>
      <c r="C6" s="200">
        <f>LOG(1)</f>
        <v>0</v>
      </c>
      <c r="D6" s="200" t="s">
        <v>155</v>
      </c>
    </row>
    <row r="7" spans="1:4" ht="12.75">
      <c r="A7" s="197">
        <v>5</v>
      </c>
      <c r="B7" s="197">
        <v>11</v>
      </c>
      <c r="C7" s="197">
        <f>LOG(1.5)</f>
        <v>0.17609125905568124</v>
      </c>
      <c r="D7" s="197" t="s">
        <v>156</v>
      </c>
    </row>
    <row r="8" spans="1:4" ht="12.75">
      <c r="A8" s="197">
        <v>5</v>
      </c>
      <c r="B8" s="197">
        <v>9</v>
      </c>
      <c r="C8" s="197">
        <f>LOG(6)</f>
        <v>0.7781512503836436</v>
      </c>
      <c r="D8" s="197" t="s">
        <v>157</v>
      </c>
    </row>
    <row r="9" spans="1:4" ht="12.75">
      <c r="A9" s="197">
        <v>5</v>
      </c>
      <c r="B9" s="197">
        <v>7</v>
      </c>
      <c r="C9" s="197">
        <f>LOG(164)</f>
        <v>2.214843848047698</v>
      </c>
      <c r="D9" s="197" t="s">
        <v>158</v>
      </c>
    </row>
    <row r="10" spans="1:4" ht="13.5" thickBot="1">
      <c r="A10" s="201">
        <v>5</v>
      </c>
      <c r="B10" s="201">
        <v>7</v>
      </c>
      <c r="C10" s="201">
        <f>LOG(8697)</f>
        <v>3.9393694700746598</v>
      </c>
      <c r="D10" s="201" t="s">
        <v>159</v>
      </c>
    </row>
    <row r="11" spans="1:4" ht="12.75">
      <c r="A11" s="199">
        <v>10</v>
      </c>
      <c r="B11" s="200">
        <v>49</v>
      </c>
      <c r="C11" s="200">
        <f>LOG(1)</f>
        <v>0</v>
      </c>
      <c r="D11" s="200" t="s">
        <v>160</v>
      </c>
    </row>
    <row r="12" spans="1:4" ht="12.75">
      <c r="A12" s="198">
        <v>10</v>
      </c>
      <c r="B12" s="197">
        <v>16</v>
      </c>
      <c r="C12" s="197">
        <f>LOG(1.5)</f>
        <v>0.17609125905568124</v>
      </c>
      <c r="D12" s="197" t="s">
        <v>161</v>
      </c>
    </row>
    <row r="13" spans="1:4" ht="12.75">
      <c r="A13" s="198">
        <v>10</v>
      </c>
      <c r="B13" s="197">
        <v>16</v>
      </c>
      <c r="C13" s="197">
        <f>LOG(6)</f>
        <v>0.7781512503836436</v>
      </c>
      <c r="D13" s="197" t="s">
        <v>162</v>
      </c>
    </row>
    <row r="14" spans="1:4" ht="12.75">
      <c r="A14" s="198">
        <v>10</v>
      </c>
      <c r="B14" s="197">
        <v>14</v>
      </c>
      <c r="C14" s="197">
        <f>LOG(64)</f>
        <v>1.806179973983887</v>
      </c>
      <c r="D14" s="197" t="s">
        <v>163</v>
      </c>
    </row>
    <row r="15" spans="1:4" ht="13.5" thickBot="1">
      <c r="A15" s="202">
        <v>10</v>
      </c>
      <c r="B15" s="201">
        <v>14</v>
      </c>
      <c r="C15" s="201">
        <f>LOG(8092)</f>
        <v>3.9080558740987668</v>
      </c>
      <c r="D15" s="201" t="s">
        <v>164</v>
      </c>
    </row>
    <row r="16" spans="1:4" ht="12.75">
      <c r="A16" s="199">
        <v>100</v>
      </c>
      <c r="B16" s="200">
        <v>55</v>
      </c>
      <c r="C16" s="200">
        <f>LOG(1)</f>
        <v>0</v>
      </c>
      <c r="D16" s="200" t="s">
        <v>165</v>
      </c>
    </row>
    <row r="17" spans="1:4" ht="12.75">
      <c r="A17" s="198">
        <v>100</v>
      </c>
      <c r="B17" s="197">
        <v>45</v>
      </c>
      <c r="C17" s="197">
        <f>LOG(1.5)</f>
        <v>0.17609125905568124</v>
      </c>
      <c r="D17" s="197" t="s">
        <v>166</v>
      </c>
    </row>
    <row r="18" spans="1:4" ht="12.75">
      <c r="A18" s="198">
        <v>100</v>
      </c>
      <c r="B18" s="197">
        <v>34</v>
      </c>
      <c r="C18" s="197">
        <f>LOG(6)</f>
        <v>0.7781512503836436</v>
      </c>
      <c r="D18" s="197" t="s">
        <v>167</v>
      </c>
    </row>
    <row r="19" spans="1:4" ht="12.75">
      <c r="A19" s="198">
        <v>100</v>
      </c>
      <c r="B19" s="197"/>
      <c r="C19" s="197"/>
      <c r="D19" s="197" t="s">
        <v>168</v>
      </c>
    </row>
    <row r="20" spans="1:4" ht="12.75">
      <c r="A20" s="198">
        <v>100</v>
      </c>
      <c r="B20" s="197"/>
      <c r="C20" s="197"/>
      <c r="D20" s="197" t="s">
        <v>169</v>
      </c>
    </row>
    <row r="49" ht="12.75">
      <c r="A49" t="s">
        <v>97</v>
      </c>
    </row>
    <row r="50" spans="1:4" ht="13.5" thickBot="1">
      <c r="A50" s="203" t="s">
        <v>250</v>
      </c>
      <c r="B50" s="203" t="s">
        <v>96</v>
      </c>
      <c r="C50" s="203" t="s">
        <v>253</v>
      </c>
      <c r="D50" s="203" t="s">
        <v>252</v>
      </c>
    </row>
    <row r="51" spans="1:4" ht="12.75">
      <c r="A51" s="200">
        <v>5</v>
      </c>
      <c r="B51" s="200">
        <v>387</v>
      </c>
      <c r="C51" s="200">
        <f>LOG(1)</f>
        <v>0</v>
      </c>
      <c r="D51" s="200" t="s">
        <v>254</v>
      </c>
    </row>
    <row r="52" spans="1:4" ht="12.75">
      <c r="A52" s="197">
        <v>5</v>
      </c>
      <c r="B52" s="197">
        <v>340</v>
      </c>
      <c r="C52" s="197">
        <f>LOG(1.5)</f>
        <v>0.17609125905568124</v>
      </c>
      <c r="D52" s="197" t="s">
        <v>255</v>
      </c>
    </row>
    <row r="53" spans="1:4" ht="12.75">
      <c r="A53" s="197">
        <v>5</v>
      </c>
      <c r="B53" s="197">
        <v>240</v>
      </c>
      <c r="C53" s="197">
        <f>LOG(6)</f>
        <v>0.7781512503836436</v>
      </c>
      <c r="D53" s="197" t="s">
        <v>256</v>
      </c>
    </row>
    <row r="54" spans="1:4" ht="12.75">
      <c r="A54" s="197">
        <v>5</v>
      </c>
      <c r="B54" s="197">
        <v>140</v>
      </c>
      <c r="C54" s="197">
        <f>LOG(164)</f>
        <v>2.214843848047698</v>
      </c>
      <c r="D54" s="197" t="s">
        <v>94</v>
      </c>
    </row>
    <row r="55" spans="1:4" ht="13.5" thickBot="1">
      <c r="A55" s="201">
        <v>5</v>
      </c>
      <c r="B55" s="201">
        <v>140</v>
      </c>
      <c r="C55" s="201">
        <f>LOG(8697)</f>
        <v>3.9393694700746598</v>
      </c>
      <c r="D55" s="201" t="s">
        <v>95</v>
      </c>
    </row>
    <row r="56" spans="1:4" ht="12.75">
      <c r="A56" s="199">
        <v>10</v>
      </c>
      <c r="B56" s="200">
        <v>393</v>
      </c>
      <c r="C56" s="200">
        <f>LOG(1)</f>
        <v>0</v>
      </c>
      <c r="D56" s="200" t="s">
        <v>254</v>
      </c>
    </row>
    <row r="57" spans="1:4" ht="12.75">
      <c r="A57" s="198">
        <v>10</v>
      </c>
      <c r="B57" s="197">
        <v>390</v>
      </c>
      <c r="C57" s="197">
        <f>LOG(1.5)</f>
        <v>0.17609125905568124</v>
      </c>
      <c r="D57" s="197" t="s">
        <v>255</v>
      </c>
    </row>
    <row r="58" spans="1:4" ht="12.75">
      <c r="A58" s="198">
        <v>10</v>
      </c>
      <c r="B58" s="197">
        <v>230</v>
      </c>
      <c r="C58" s="197">
        <f>LOG(6)</f>
        <v>0.7781512503836436</v>
      </c>
      <c r="D58" s="197" t="s">
        <v>256</v>
      </c>
    </row>
    <row r="59" spans="1:4" ht="12.75">
      <c r="A59" s="198">
        <v>10</v>
      </c>
      <c r="B59" s="197">
        <v>140</v>
      </c>
      <c r="C59" s="197">
        <f>LOG(64)</f>
        <v>1.806179973983887</v>
      </c>
      <c r="D59" s="197" t="s">
        <v>94</v>
      </c>
    </row>
    <row r="60" spans="1:4" ht="13.5" thickBot="1">
      <c r="A60" s="202">
        <v>10</v>
      </c>
      <c r="B60" s="201">
        <v>140</v>
      </c>
      <c r="C60" s="201">
        <f>LOG(8092)</f>
        <v>3.9080558740987668</v>
      </c>
      <c r="D60" s="201" t="s">
        <v>95</v>
      </c>
    </row>
    <row r="61" spans="1:4" ht="12.75">
      <c r="A61" s="199">
        <v>100</v>
      </c>
      <c r="B61" s="200">
        <v>394</v>
      </c>
      <c r="C61" s="200">
        <f>LOG(1)</f>
        <v>0</v>
      </c>
      <c r="D61" s="200" t="s">
        <v>254</v>
      </c>
    </row>
    <row r="62" spans="1:4" ht="12.75">
      <c r="A62" s="198">
        <v>100</v>
      </c>
      <c r="B62" s="197">
        <v>431</v>
      </c>
      <c r="C62" s="197">
        <f>LOG(1.5)</f>
        <v>0.17609125905568124</v>
      </c>
      <c r="D62" s="197" t="s">
        <v>255</v>
      </c>
    </row>
    <row r="63" spans="1:4" ht="12.75">
      <c r="A63" s="198">
        <v>100</v>
      </c>
      <c r="B63" s="197">
        <v>369</v>
      </c>
      <c r="C63" s="197">
        <f>LOG(6)</f>
        <v>0.7781512503836436</v>
      </c>
      <c r="D63" s="197" t="s">
        <v>256</v>
      </c>
    </row>
    <row r="64" spans="1:4" ht="12.75">
      <c r="A64" s="198">
        <v>100</v>
      </c>
      <c r="B64" s="197"/>
      <c r="C64" s="197"/>
      <c r="D64" s="197" t="s">
        <v>94</v>
      </c>
    </row>
    <row r="65" spans="1:4" ht="12.75">
      <c r="A65" s="198">
        <v>100</v>
      </c>
      <c r="B65" s="197"/>
      <c r="C65" s="197"/>
      <c r="D65" s="197" t="s">
        <v>95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workbookViewId="0" topLeftCell="A13">
      <selection activeCell="F50" sqref="F50"/>
    </sheetView>
  </sheetViews>
  <sheetFormatPr defaultColWidth="11.00390625" defaultRowHeight="12.75"/>
  <cols>
    <col min="1" max="1" width="5.125" style="0" customWidth="1"/>
    <col min="2" max="2" width="17.875" style="0" bestFit="1" customWidth="1"/>
    <col min="3" max="3" width="27.25390625" style="0" bestFit="1" customWidth="1"/>
    <col min="4" max="4" width="24.625" style="0" bestFit="1" customWidth="1"/>
    <col min="7" max="7" width="5.00390625" style="0" customWidth="1"/>
    <col min="8" max="8" width="18.125" style="0" bestFit="1" customWidth="1"/>
    <col min="9" max="9" width="18.375" style="0" bestFit="1" customWidth="1"/>
    <col min="10" max="10" width="19.25390625" style="0" bestFit="1" customWidth="1"/>
  </cols>
  <sheetData>
    <row r="1" ht="12.75">
      <c r="A1" t="s">
        <v>248</v>
      </c>
    </row>
    <row r="4" ht="12.75">
      <c r="A4" t="s">
        <v>249</v>
      </c>
    </row>
    <row r="5" spans="1:4" ht="13.5" thickBot="1">
      <c r="A5" s="203" t="s">
        <v>250</v>
      </c>
      <c r="B5" s="203" t="s">
        <v>251</v>
      </c>
      <c r="C5" s="203" t="s">
        <v>253</v>
      </c>
      <c r="D5" s="203" t="s">
        <v>252</v>
      </c>
    </row>
    <row r="6" spans="1:4" ht="12.75">
      <c r="A6" s="200">
        <v>5</v>
      </c>
      <c r="B6" s="200">
        <v>33</v>
      </c>
      <c r="C6" s="200">
        <f>LOG(1)</f>
        <v>0</v>
      </c>
      <c r="D6" s="200" t="s">
        <v>155</v>
      </c>
    </row>
    <row r="7" spans="1:4" ht="12.75">
      <c r="A7" s="197">
        <v>5</v>
      </c>
      <c r="B7" s="197">
        <v>10</v>
      </c>
      <c r="C7" s="197">
        <f>LOG(1.5)</f>
        <v>0.17609125905568124</v>
      </c>
      <c r="D7" s="197" t="s">
        <v>156</v>
      </c>
    </row>
    <row r="8" spans="1:4" ht="12.75">
      <c r="A8" s="197">
        <v>5</v>
      </c>
      <c r="B8" s="197">
        <v>8</v>
      </c>
      <c r="C8" s="197">
        <f>LOG(6)</f>
        <v>0.7781512503836436</v>
      </c>
      <c r="D8" s="197" t="s">
        <v>157</v>
      </c>
    </row>
    <row r="9" spans="1:4" ht="12.75">
      <c r="A9" s="197">
        <v>5</v>
      </c>
      <c r="B9" s="197">
        <v>9</v>
      </c>
      <c r="C9" s="197">
        <f>LOG(103)</f>
        <v>2.012837224705172</v>
      </c>
      <c r="D9" s="197" t="s">
        <v>158</v>
      </c>
    </row>
    <row r="10" spans="1:4" ht="13.5" thickBot="1">
      <c r="A10" s="201">
        <v>5</v>
      </c>
      <c r="B10" s="201">
        <v>8</v>
      </c>
      <c r="C10" s="201">
        <f>LOG(1770)</f>
        <v>3.247973266361807</v>
      </c>
      <c r="D10" s="201" t="s">
        <v>159</v>
      </c>
    </row>
    <row r="11" spans="1:4" ht="12.75">
      <c r="A11" s="199">
        <v>10</v>
      </c>
      <c r="B11" s="200">
        <v>44</v>
      </c>
      <c r="C11" s="200">
        <f>LOG(1)</f>
        <v>0</v>
      </c>
      <c r="D11" s="200" t="s">
        <v>160</v>
      </c>
    </row>
    <row r="12" spans="1:4" ht="12.75">
      <c r="A12" s="198">
        <v>10</v>
      </c>
      <c r="B12" s="197">
        <v>16</v>
      </c>
      <c r="C12" s="197">
        <f>LOG(1.5)</f>
        <v>0.17609125905568124</v>
      </c>
      <c r="D12" s="197" t="s">
        <v>161</v>
      </c>
    </row>
    <row r="13" spans="1:4" ht="12.75">
      <c r="A13" s="198">
        <v>10</v>
      </c>
      <c r="B13" s="197">
        <v>11</v>
      </c>
      <c r="C13" s="197">
        <f>LOG(6)</f>
        <v>0.7781512503836436</v>
      </c>
      <c r="D13" s="197" t="s">
        <v>162</v>
      </c>
    </row>
    <row r="14" spans="1:4" ht="12.75">
      <c r="A14" s="198">
        <v>10</v>
      </c>
      <c r="B14" s="197">
        <v>16</v>
      </c>
      <c r="C14" s="197">
        <f>LOG(462)</f>
        <v>2.6646419755561257</v>
      </c>
      <c r="D14" s="197" t="s">
        <v>163</v>
      </c>
    </row>
    <row r="15" spans="1:4" ht="13.5" thickBot="1">
      <c r="A15" s="202">
        <v>10</v>
      </c>
      <c r="B15" s="201"/>
      <c r="C15" s="201"/>
      <c r="D15" s="201" t="s">
        <v>164</v>
      </c>
    </row>
    <row r="16" spans="1:4" ht="12.75">
      <c r="A16" s="199">
        <v>100</v>
      </c>
      <c r="B16" s="200">
        <v>50</v>
      </c>
      <c r="C16" s="200">
        <f>LOG(1)</f>
        <v>0</v>
      </c>
      <c r="D16" s="200" t="s">
        <v>165</v>
      </c>
    </row>
    <row r="17" spans="1:4" ht="12.75">
      <c r="A17" s="198">
        <v>100</v>
      </c>
      <c r="B17" s="197">
        <v>42</v>
      </c>
      <c r="C17" s="197">
        <f>LOG(1.5)</f>
        <v>0.17609125905568124</v>
      </c>
      <c r="D17" s="197" t="s">
        <v>166</v>
      </c>
    </row>
    <row r="18" spans="1:4" ht="12.75">
      <c r="A18" s="198">
        <v>100</v>
      </c>
      <c r="B18" s="197">
        <v>28</v>
      </c>
      <c r="C18" s="197">
        <f>LOG(6)</f>
        <v>0.7781512503836436</v>
      </c>
      <c r="D18" s="197" t="s">
        <v>167</v>
      </c>
    </row>
    <row r="19" spans="1:4" ht="12.75">
      <c r="A19" s="198">
        <v>100</v>
      </c>
      <c r="B19" s="197">
        <v>101</v>
      </c>
      <c r="C19" s="206">
        <f>LOG(29673)</f>
        <v>4.472361456582478</v>
      </c>
      <c r="D19" s="197" t="s">
        <v>168</v>
      </c>
    </row>
    <row r="20" spans="1:4" ht="12.75">
      <c r="A20" s="198">
        <v>100</v>
      </c>
      <c r="B20" s="197"/>
      <c r="C20" s="197"/>
      <c r="D20" s="197" t="s">
        <v>169</v>
      </c>
    </row>
    <row r="50" spans="1:4" ht="13.5" thickBot="1">
      <c r="A50" s="203" t="s">
        <v>250</v>
      </c>
      <c r="B50" s="203" t="s">
        <v>96</v>
      </c>
      <c r="C50" s="203" t="s">
        <v>154</v>
      </c>
      <c r="D50" s="203" t="s">
        <v>252</v>
      </c>
    </row>
    <row r="51" spans="1:4" ht="12.75">
      <c r="A51" s="200">
        <v>5</v>
      </c>
      <c r="B51" s="200">
        <v>343</v>
      </c>
      <c r="C51" s="200">
        <f>LOG(1)</f>
        <v>0</v>
      </c>
      <c r="D51" s="200" t="s">
        <v>155</v>
      </c>
    </row>
    <row r="52" spans="1:4" ht="12.75">
      <c r="A52" s="197">
        <v>5</v>
      </c>
      <c r="B52" s="197">
        <v>380</v>
      </c>
      <c r="C52" s="197">
        <f>LOG(1.5)</f>
        <v>0.17609125905568124</v>
      </c>
      <c r="D52" s="197" t="s">
        <v>156</v>
      </c>
    </row>
    <row r="53" spans="1:4" ht="12.75">
      <c r="A53" s="197">
        <v>5</v>
      </c>
      <c r="B53" s="197">
        <v>220</v>
      </c>
      <c r="C53" s="197">
        <f>LOG(6)</f>
        <v>0.7781512503836436</v>
      </c>
      <c r="D53" s="197" t="s">
        <v>157</v>
      </c>
    </row>
    <row r="54" spans="1:4" ht="12.75">
      <c r="A54" s="197">
        <v>5</v>
      </c>
      <c r="B54" s="197">
        <v>180</v>
      </c>
      <c r="C54" s="197">
        <f>LOG(103)</f>
        <v>2.012837224705172</v>
      </c>
      <c r="D54" s="197" t="s">
        <v>158</v>
      </c>
    </row>
    <row r="55" spans="1:4" ht="13.5" thickBot="1">
      <c r="A55" s="201">
        <v>5</v>
      </c>
      <c r="B55" s="201">
        <v>180</v>
      </c>
      <c r="C55" s="201">
        <f>LOG(1770)</f>
        <v>3.247973266361807</v>
      </c>
      <c r="D55" s="201" t="s">
        <v>159</v>
      </c>
    </row>
    <row r="56" spans="1:4" ht="12.75">
      <c r="A56" s="199">
        <v>10</v>
      </c>
      <c r="B56" s="200">
        <v>309</v>
      </c>
      <c r="C56" s="200">
        <f>LOG(1)</f>
        <v>0</v>
      </c>
      <c r="D56" s="200" t="s">
        <v>160</v>
      </c>
    </row>
    <row r="57" spans="1:4" ht="12.75">
      <c r="A57" s="198">
        <v>10</v>
      </c>
      <c r="B57" s="197">
        <v>270</v>
      </c>
      <c r="C57" s="197">
        <f>LOG(1.5)</f>
        <v>0.17609125905568124</v>
      </c>
      <c r="D57" s="197" t="s">
        <v>161</v>
      </c>
    </row>
    <row r="58" spans="1:4" ht="12.75">
      <c r="A58" s="198">
        <v>10</v>
      </c>
      <c r="B58" s="197">
        <v>190</v>
      </c>
      <c r="C58" s="197">
        <f>LOG(6)</f>
        <v>0.7781512503836436</v>
      </c>
      <c r="D58" s="197" t="s">
        <v>162</v>
      </c>
    </row>
    <row r="59" spans="1:4" ht="12.75">
      <c r="A59" s="198">
        <v>10</v>
      </c>
      <c r="B59" s="197">
        <v>160</v>
      </c>
      <c r="C59" s="197">
        <f>LOG(462)</f>
        <v>2.6646419755561257</v>
      </c>
      <c r="D59" s="197" t="s">
        <v>163</v>
      </c>
    </row>
    <row r="60" spans="1:4" ht="13.5" thickBot="1">
      <c r="A60" s="202">
        <v>10</v>
      </c>
      <c r="B60" s="201"/>
      <c r="C60" s="201"/>
      <c r="D60" s="201" t="s">
        <v>164</v>
      </c>
    </row>
    <row r="61" spans="1:4" ht="12.75">
      <c r="A61" s="199">
        <v>100</v>
      </c>
      <c r="B61" s="200">
        <v>277</v>
      </c>
      <c r="C61" s="200">
        <f>LOG(1)</f>
        <v>0</v>
      </c>
      <c r="D61" s="200" t="s">
        <v>165</v>
      </c>
    </row>
    <row r="62" spans="1:4" ht="12.75">
      <c r="A62" s="198">
        <v>100</v>
      </c>
      <c r="B62" s="197">
        <v>442</v>
      </c>
      <c r="C62" s="197">
        <f>LOG(1.5)</f>
        <v>0.17609125905568124</v>
      </c>
      <c r="D62" s="197" t="s">
        <v>166</v>
      </c>
    </row>
    <row r="63" spans="1:4" ht="12.75">
      <c r="A63" s="198">
        <v>100</v>
      </c>
      <c r="B63" s="197">
        <v>229</v>
      </c>
      <c r="C63" s="197">
        <f>LOG(6)</f>
        <v>0.7781512503836436</v>
      </c>
      <c r="D63" s="197" t="s">
        <v>167</v>
      </c>
    </row>
    <row r="64" spans="1:4" ht="12.75">
      <c r="A64" s="198">
        <v>100</v>
      </c>
      <c r="B64" s="197">
        <v>101</v>
      </c>
      <c r="C64" s="206">
        <f>LOG(29673)</f>
        <v>4.472361456582478</v>
      </c>
      <c r="D64" s="197" t="s">
        <v>168</v>
      </c>
    </row>
    <row r="65" spans="1:4" ht="12.75">
      <c r="A65" s="198">
        <v>100</v>
      </c>
      <c r="B65" s="197"/>
      <c r="C65" s="197"/>
      <c r="D65" s="197" t="s">
        <v>169</v>
      </c>
    </row>
    <row r="71" ht="12.75">
      <c r="A71" t="s">
        <v>97</v>
      </c>
    </row>
    <row r="73" spans="1:6" ht="12.75">
      <c r="A73" s="204" t="s">
        <v>98</v>
      </c>
      <c r="F73" s="205"/>
    </row>
    <row r="74" ht="12.75">
      <c r="A74" s="204" t="s">
        <v>99</v>
      </c>
    </row>
    <row r="75" ht="12.75">
      <c r="A75" s="204" t="s">
        <v>100</v>
      </c>
    </row>
    <row r="76" ht="12.75">
      <c r="A76" s="204" t="s">
        <v>101</v>
      </c>
    </row>
    <row r="77" ht="12.75">
      <c r="A77" s="204" t="s">
        <v>102</v>
      </c>
    </row>
    <row r="78" ht="12.75">
      <c r="A78" s="204" t="s">
        <v>103</v>
      </c>
    </row>
    <row r="79" ht="12.75">
      <c r="A79" s="204" t="s">
        <v>150</v>
      </c>
    </row>
    <row r="80" ht="12.75">
      <c r="A80" s="204" t="s">
        <v>151</v>
      </c>
    </row>
    <row r="81" ht="12.75">
      <c r="A81" s="204" t="s">
        <v>152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view="pageBreakPreview" zoomScale="80" zoomScaleSheetLayoutView="80" workbookViewId="0" topLeftCell="A5">
      <selection activeCell="E24" sqref="E24"/>
    </sheetView>
  </sheetViews>
  <sheetFormatPr defaultColWidth="11.00390625" defaultRowHeight="12.75"/>
  <cols>
    <col min="1" max="1" width="17.125" style="0" customWidth="1"/>
    <col min="2" max="2" width="5.375" style="0" bestFit="1" customWidth="1"/>
    <col min="3" max="3" width="6.75390625" style="0" bestFit="1" customWidth="1"/>
    <col min="4" max="4" width="10.625" style="0" bestFit="1" customWidth="1"/>
    <col min="5" max="5" width="12.875" style="0" bestFit="1" customWidth="1"/>
    <col min="6" max="7" width="9.75390625" style="0" bestFit="1" customWidth="1"/>
    <col min="8" max="8" width="8.00390625" style="0" bestFit="1" customWidth="1"/>
    <col min="9" max="9" width="12.875" style="0" bestFit="1" customWidth="1"/>
    <col min="10" max="10" width="6.00390625" style="0" bestFit="1" customWidth="1"/>
  </cols>
  <sheetData>
    <row r="1" ht="12.75">
      <c r="A1" t="s">
        <v>121</v>
      </c>
    </row>
    <row r="2" ht="12.75">
      <c r="A2" t="s">
        <v>140</v>
      </c>
    </row>
    <row r="3" spans="1:2" ht="12.75">
      <c r="A3" s="170" t="s">
        <v>240</v>
      </c>
      <c r="B3" s="130"/>
    </row>
    <row r="4" spans="1:2" ht="12.75">
      <c r="A4" s="130"/>
      <c r="B4" s="130"/>
    </row>
    <row r="5" spans="1:2" ht="13.5" thickBot="1">
      <c r="A5" s="130"/>
      <c r="B5" s="130"/>
    </row>
    <row r="6" spans="1:10" ht="12.75">
      <c r="A6" s="117" t="s">
        <v>229</v>
      </c>
      <c r="B6" s="151"/>
      <c r="C6" s="113" t="s">
        <v>104</v>
      </c>
      <c r="D6" s="112" t="s">
        <v>147</v>
      </c>
      <c r="E6" s="143" t="s">
        <v>148</v>
      </c>
      <c r="F6" s="112" t="s">
        <v>214</v>
      </c>
      <c r="G6" s="151" t="s">
        <v>214</v>
      </c>
      <c r="H6" s="113" t="s">
        <v>222</v>
      </c>
      <c r="I6" s="113" t="s">
        <v>79</v>
      </c>
      <c r="J6" s="113" t="s">
        <v>223</v>
      </c>
    </row>
    <row r="7" spans="1:10" ht="13.5" thickBot="1">
      <c r="A7" s="122" t="s">
        <v>230</v>
      </c>
      <c r="B7" s="125" t="s">
        <v>107</v>
      </c>
      <c r="C7" s="126" t="s">
        <v>105</v>
      </c>
      <c r="D7" s="122" t="s">
        <v>110</v>
      </c>
      <c r="E7" s="144" t="s">
        <v>146</v>
      </c>
      <c r="F7" s="124" t="s">
        <v>111</v>
      </c>
      <c r="G7" s="148" t="s">
        <v>112</v>
      </c>
      <c r="H7" s="123" t="s">
        <v>76</v>
      </c>
      <c r="I7" s="126" t="s">
        <v>80</v>
      </c>
      <c r="J7" s="126" t="s">
        <v>224</v>
      </c>
    </row>
    <row r="8" spans="1:10" ht="12.75">
      <c r="A8" s="193" t="s">
        <v>241</v>
      </c>
      <c r="B8" s="194"/>
      <c r="C8" s="194"/>
      <c r="D8" s="194"/>
      <c r="E8" s="194"/>
      <c r="F8" s="194"/>
      <c r="G8" s="194"/>
      <c r="H8" s="194"/>
      <c r="I8" s="194"/>
      <c r="J8" s="194"/>
    </row>
    <row r="9" spans="1:10" ht="12.75">
      <c r="A9" s="76" t="s">
        <v>106</v>
      </c>
      <c r="B9" s="150">
        <v>55</v>
      </c>
      <c r="C9" s="80" t="s">
        <v>183</v>
      </c>
      <c r="D9" s="105">
        <v>7</v>
      </c>
      <c r="E9" s="80">
        <v>7</v>
      </c>
      <c r="F9" s="79">
        <v>164.51</v>
      </c>
      <c r="G9" s="150">
        <v>8697</v>
      </c>
      <c r="H9" s="80">
        <f>MAX(D9,E9)*20</f>
        <v>140</v>
      </c>
      <c r="I9" s="141">
        <v>78321</v>
      </c>
      <c r="J9" s="141">
        <v>0</v>
      </c>
    </row>
    <row r="10" spans="1:10" ht="12.75">
      <c r="A10" s="9" t="s">
        <v>106</v>
      </c>
      <c r="B10" s="150">
        <v>165</v>
      </c>
      <c r="C10" s="80" t="s">
        <v>108</v>
      </c>
      <c r="D10" s="105" t="s">
        <v>139</v>
      </c>
      <c r="E10" s="80"/>
      <c r="F10" s="79" t="s">
        <v>235</v>
      </c>
      <c r="G10" s="150"/>
      <c r="H10" s="10">
        <f>MAX(D10,E10)*20</f>
        <v>0</v>
      </c>
      <c r="I10" s="141"/>
      <c r="J10" s="141"/>
    </row>
    <row r="11" spans="1:10" ht="12.75">
      <c r="A11" s="9" t="s">
        <v>106</v>
      </c>
      <c r="B11" s="150">
        <v>245</v>
      </c>
      <c r="C11" s="80" t="s">
        <v>183</v>
      </c>
      <c r="D11" s="105">
        <v>7</v>
      </c>
      <c r="E11" s="80">
        <v>6</v>
      </c>
      <c r="F11" s="79">
        <v>52</v>
      </c>
      <c r="G11" s="150">
        <v>206</v>
      </c>
      <c r="H11" s="10">
        <f>MAX(D11,E11)*20</f>
        <v>140</v>
      </c>
      <c r="I11" s="141">
        <v>718</v>
      </c>
      <c r="J11" s="141">
        <v>0</v>
      </c>
    </row>
    <row r="12" spans="1:10" ht="12.75">
      <c r="A12" s="9" t="s">
        <v>106</v>
      </c>
      <c r="B12" s="150">
        <v>290</v>
      </c>
      <c r="C12" s="80" t="s">
        <v>108</v>
      </c>
      <c r="D12" s="105">
        <v>9</v>
      </c>
      <c r="E12" s="80">
        <v>8</v>
      </c>
      <c r="F12" s="79">
        <v>54</v>
      </c>
      <c r="G12" s="150">
        <v>197</v>
      </c>
      <c r="H12" s="10">
        <f>MAX(D12,E12)*20</f>
        <v>180</v>
      </c>
      <c r="I12" s="141">
        <v>380</v>
      </c>
      <c r="J12" s="141">
        <v>71.25</v>
      </c>
    </row>
    <row r="13" spans="1:10" ht="12.75">
      <c r="A13" s="9" t="s">
        <v>106</v>
      </c>
      <c r="B13" s="150">
        <v>350</v>
      </c>
      <c r="C13" s="80" t="s">
        <v>183</v>
      </c>
      <c r="D13" s="105">
        <v>9</v>
      </c>
      <c r="E13" s="80">
        <v>8</v>
      </c>
      <c r="F13" s="79">
        <v>103</v>
      </c>
      <c r="G13" s="150">
        <v>1770</v>
      </c>
      <c r="H13" s="10">
        <f>MAX(D13,E13)*20</f>
        <v>180</v>
      </c>
      <c r="I13" s="141">
        <v>3280</v>
      </c>
      <c r="J13" s="141">
        <v>57.14</v>
      </c>
    </row>
    <row r="14" spans="1:10" ht="12.75">
      <c r="A14" s="193" t="s">
        <v>242</v>
      </c>
      <c r="B14" s="194"/>
      <c r="C14" s="194"/>
      <c r="D14" s="194"/>
      <c r="E14" s="194"/>
      <c r="F14" s="194"/>
      <c r="G14" s="194"/>
      <c r="H14" s="194"/>
      <c r="I14" s="194"/>
      <c r="J14" s="194"/>
    </row>
    <row r="15" spans="1:10" ht="12.75">
      <c r="A15" s="76" t="s">
        <v>106</v>
      </c>
      <c r="B15" s="150">
        <v>55</v>
      </c>
      <c r="C15" s="80" t="s">
        <v>183</v>
      </c>
      <c r="D15" s="105">
        <v>7</v>
      </c>
      <c r="E15" s="80">
        <v>7</v>
      </c>
      <c r="F15" s="79">
        <v>167</v>
      </c>
      <c r="G15" s="150" t="s">
        <v>246</v>
      </c>
      <c r="H15" s="80">
        <f>MAX(D15,E15)*20</f>
        <v>140</v>
      </c>
      <c r="I15" s="141">
        <v>43191</v>
      </c>
      <c r="J15" s="141" t="s">
        <v>247</v>
      </c>
    </row>
    <row r="16" spans="1:10" ht="12.75">
      <c r="A16" s="9" t="s">
        <v>106</v>
      </c>
      <c r="B16" s="150">
        <v>165</v>
      </c>
      <c r="C16" s="80" t="s">
        <v>108</v>
      </c>
      <c r="D16" s="105" t="s">
        <v>139</v>
      </c>
      <c r="E16" s="80"/>
      <c r="F16" s="79"/>
      <c r="G16" s="150"/>
      <c r="H16" s="10">
        <f>MAX(D16,E16)*20</f>
        <v>0</v>
      </c>
      <c r="I16" s="141"/>
      <c r="J16" s="141"/>
    </row>
    <row r="17" spans="1:10" ht="12.75">
      <c r="A17" s="9" t="s">
        <v>106</v>
      </c>
      <c r="B17" s="150">
        <v>245</v>
      </c>
      <c r="C17" s="80" t="s">
        <v>183</v>
      </c>
      <c r="D17" s="105">
        <v>7</v>
      </c>
      <c r="E17" s="80">
        <v>6</v>
      </c>
      <c r="F17" s="79">
        <v>53</v>
      </c>
      <c r="G17" s="150">
        <v>207</v>
      </c>
      <c r="H17" s="10">
        <f>MAX(D17,E17)*20</f>
        <v>140</v>
      </c>
      <c r="I17" s="141">
        <v>718</v>
      </c>
      <c r="J17" s="141">
        <v>0</v>
      </c>
    </row>
    <row r="18" spans="1:10" ht="12.75">
      <c r="A18" s="9" t="s">
        <v>106</v>
      </c>
      <c r="B18" s="150">
        <v>290</v>
      </c>
      <c r="C18" s="80" t="s">
        <v>108</v>
      </c>
      <c r="D18" s="105">
        <v>9</v>
      </c>
      <c r="E18" s="80">
        <v>8</v>
      </c>
      <c r="F18" s="79">
        <v>54</v>
      </c>
      <c r="G18" s="150">
        <v>312</v>
      </c>
      <c r="H18" s="10">
        <f>MAX(D18,E18)*20</f>
        <v>180</v>
      </c>
      <c r="I18" s="141">
        <v>380</v>
      </c>
      <c r="J18" s="141">
        <v>71.25</v>
      </c>
    </row>
    <row r="19" spans="1:10" ht="12.75">
      <c r="A19" s="9" t="s">
        <v>106</v>
      </c>
      <c r="B19" s="150">
        <v>350</v>
      </c>
      <c r="C19" s="80" t="s">
        <v>183</v>
      </c>
      <c r="D19" s="105">
        <v>9</v>
      </c>
      <c r="E19" s="80">
        <v>8</v>
      </c>
      <c r="F19" s="79">
        <v>106</v>
      </c>
      <c r="G19" s="150">
        <v>3689</v>
      </c>
      <c r="H19" s="10">
        <f>MAX(D19,E19)*20</f>
        <v>180</v>
      </c>
      <c r="I19" s="141">
        <v>3280</v>
      </c>
      <c r="J19" s="141">
        <v>57.14</v>
      </c>
    </row>
    <row r="20" spans="1:10" ht="12.75">
      <c r="A20" s="193" t="s">
        <v>243</v>
      </c>
      <c r="B20" s="194"/>
      <c r="C20" s="194"/>
      <c r="D20" s="194"/>
      <c r="E20" s="194"/>
      <c r="F20" s="194"/>
      <c r="G20" s="194"/>
      <c r="H20" s="194"/>
      <c r="I20" s="194"/>
      <c r="J20" s="194"/>
    </row>
    <row r="21" spans="1:10" ht="12.75">
      <c r="A21" s="76" t="s">
        <v>106</v>
      </c>
      <c r="B21" s="150">
        <v>55</v>
      </c>
      <c r="C21" s="80" t="s">
        <v>183</v>
      </c>
      <c r="D21" s="105">
        <v>7</v>
      </c>
      <c r="E21" s="80">
        <v>7</v>
      </c>
      <c r="F21" s="79">
        <v>169</v>
      </c>
      <c r="G21" s="150">
        <v>8903</v>
      </c>
      <c r="H21" s="80">
        <f>MAX(D21,E21)*20</f>
        <v>140</v>
      </c>
      <c r="I21" s="141">
        <v>78321</v>
      </c>
      <c r="J21" s="141">
        <v>0</v>
      </c>
    </row>
    <row r="22" spans="1:10" ht="12.75">
      <c r="A22" s="9" t="s">
        <v>106</v>
      </c>
      <c r="B22" s="150">
        <v>165</v>
      </c>
      <c r="C22" s="80" t="s">
        <v>108</v>
      </c>
      <c r="D22" s="105" t="s">
        <v>139</v>
      </c>
      <c r="E22" s="80"/>
      <c r="F22" s="79"/>
      <c r="G22" s="150"/>
      <c r="H22" s="10">
        <f>MAX(D22,E22)*20</f>
        <v>0</v>
      </c>
      <c r="I22" s="141"/>
      <c r="J22" s="141"/>
    </row>
    <row r="23" spans="1:10" ht="12.75">
      <c r="A23" s="9" t="s">
        <v>106</v>
      </c>
      <c r="B23" s="150">
        <v>245</v>
      </c>
      <c r="C23" s="80" t="s">
        <v>183</v>
      </c>
      <c r="D23" s="105">
        <v>7</v>
      </c>
      <c r="E23" s="80">
        <v>6</v>
      </c>
      <c r="F23" s="79">
        <v>54</v>
      </c>
      <c r="G23" s="150">
        <v>214</v>
      </c>
      <c r="H23" s="10">
        <f>MAX(D23,E23)*20</f>
        <v>140</v>
      </c>
      <c r="I23" s="141">
        <v>718</v>
      </c>
      <c r="J23" s="141">
        <v>0</v>
      </c>
    </row>
    <row r="24" spans="1:10" ht="12.75">
      <c r="A24" s="9" t="s">
        <v>106</v>
      </c>
      <c r="B24" s="150">
        <v>290</v>
      </c>
      <c r="C24" s="80" t="s">
        <v>108</v>
      </c>
      <c r="D24" s="105">
        <v>9</v>
      </c>
      <c r="E24" s="80">
        <v>8</v>
      </c>
      <c r="F24" s="79">
        <v>55</v>
      </c>
      <c r="G24" s="150">
        <v>202</v>
      </c>
      <c r="H24" s="10">
        <f>MAX(D24,E24)*20</f>
        <v>180</v>
      </c>
      <c r="I24" s="141">
        <v>380</v>
      </c>
      <c r="J24" s="141">
        <v>71.25</v>
      </c>
    </row>
    <row r="25" spans="1:10" ht="12.75">
      <c r="A25" s="9" t="s">
        <v>106</v>
      </c>
      <c r="B25" s="150">
        <v>350</v>
      </c>
      <c r="C25" s="80" t="s">
        <v>183</v>
      </c>
      <c r="D25" s="105">
        <v>9</v>
      </c>
      <c r="E25" s="80">
        <v>8</v>
      </c>
      <c r="F25" s="79">
        <v>108</v>
      </c>
      <c r="G25" s="150">
        <v>1910</v>
      </c>
      <c r="H25" s="10">
        <f>MAX(D25,E25)*20</f>
        <v>180</v>
      </c>
      <c r="I25" s="141">
        <v>3280</v>
      </c>
      <c r="J25" s="141">
        <v>57.14</v>
      </c>
    </row>
    <row r="26" spans="1:10" ht="12.75">
      <c r="A26" s="193" t="s">
        <v>244</v>
      </c>
      <c r="B26" s="194"/>
      <c r="C26" s="194"/>
      <c r="D26" s="194"/>
      <c r="E26" s="194"/>
      <c r="F26" s="194"/>
      <c r="G26" s="194"/>
      <c r="H26" s="194"/>
      <c r="I26" s="194"/>
      <c r="J26" s="194"/>
    </row>
    <row r="27" spans="1:10" ht="12.75">
      <c r="A27" s="76" t="s">
        <v>106</v>
      </c>
      <c r="B27" s="150">
        <v>55</v>
      </c>
      <c r="C27" s="80" t="s">
        <v>183</v>
      </c>
      <c r="D27" s="105">
        <v>7</v>
      </c>
      <c r="E27" s="80">
        <v>7</v>
      </c>
      <c r="F27" s="79">
        <v>166</v>
      </c>
      <c r="G27" s="150">
        <v>8752</v>
      </c>
      <c r="H27" s="80">
        <f>MAX(D27,E27)*20</f>
        <v>140</v>
      </c>
      <c r="I27" s="141">
        <v>78321</v>
      </c>
      <c r="J27" s="141">
        <v>0</v>
      </c>
    </row>
    <row r="28" spans="1:10" ht="12.75">
      <c r="A28" s="9" t="s">
        <v>106</v>
      </c>
      <c r="B28" s="150">
        <v>165</v>
      </c>
      <c r="C28" s="80" t="s">
        <v>108</v>
      </c>
      <c r="D28" s="105" t="s">
        <v>139</v>
      </c>
      <c r="E28" s="80"/>
      <c r="F28" s="79"/>
      <c r="G28" s="150"/>
      <c r="H28" s="10">
        <f>MAX(D28,E28)*20</f>
        <v>0</v>
      </c>
      <c r="I28" s="141"/>
      <c r="J28" s="141"/>
    </row>
    <row r="29" spans="1:10" ht="12.75">
      <c r="A29" s="9" t="s">
        <v>106</v>
      </c>
      <c r="B29" s="150">
        <v>245</v>
      </c>
      <c r="C29" s="80" t="s">
        <v>183</v>
      </c>
      <c r="D29" s="105">
        <v>7</v>
      </c>
      <c r="E29" s="80">
        <v>6</v>
      </c>
      <c r="F29" s="79">
        <v>54</v>
      </c>
      <c r="G29" s="150">
        <v>199</v>
      </c>
      <c r="H29" s="10">
        <f>MAX(D29,E29)*20</f>
        <v>140</v>
      </c>
      <c r="I29" s="141">
        <v>718</v>
      </c>
      <c r="J29" s="141">
        <v>0</v>
      </c>
    </row>
    <row r="30" spans="1:10" ht="12.75">
      <c r="A30" s="9" t="s">
        <v>106</v>
      </c>
      <c r="B30" s="150">
        <v>290</v>
      </c>
      <c r="C30" s="80" t="s">
        <v>108</v>
      </c>
      <c r="D30" s="105">
        <v>9</v>
      </c>
      <c r="E30" s="80">
        <v>8</v>
      </c>
      <c r="F30" s="79">
        <v>55</v>
      </c>
      <c r="G30" s="150">
        <v>208</v>
      </c>
      <c r="H30" s="10">
        <f>MAX(D30,E30)*20</f>
        <v>180</v>
      </c>
      <c r="I30" s="141">
        <v>380</v>
      </c>
      <c r="J30" s="141">
        <v>71.25</v>
      </c>
    </row>
    <row r="31" spans="1:10" ht="12.75">
      <c r="A31" s="9" t="s">
        <v>106</v>
      </c>
      <c r="B31" s="150">
        <v>350</v>
      </c>
      <c r="C31" s="80" t="s">
        <v>183</v>
      </c>
      <c r="D31" s="105">
        <v>9</v>
      </c>
      <c r="E31" s="80">
        <v>8</v>
      </c>
      <c r="F31" s="79">
        <v>102</v>
      </c>
      <c r="G31" s="150">
        <v>1872</v>
      </c>
      <c r="H31" s="10">
        <f>MAX(D31,E31)*20</f>
        <v>180</v>
      </c>
      <c r="I31" s="141">
        <v>3280</v>
      </c>
      <c r="J31" s="141">
        <v>57.14</v>
      </c>
    </row>
    <row r="32" spans="1:10" ht="12.75">
      <c r="A32" s="196" t="s">
        <v>245</v>
      </c>
      <c r="B32" s="189"/>
      <c r="C32" s="190"/>
      <c r="D32" s="195"/>
      <c r="E32" s="190"/>
      <c r="F32" s="195"/>
      <c r="G32" s="189"/>
      <c r="H32" s="190"/>
      <c r="I32" s="189"/>
      <c r="J32" s="189"/>
    </row>
    <row r="33" spans="1:10" ht="12.75">
      <c r="A33" s="193" t="s">
        <v>241</v>
      </c>
      <c r="B33" s="194"/>
      <c r="C33" s="194"/>
      <c r="D33" s="194"/>
      <c r="E33" s="194"/>
      <c r="F33" s="194"/>
      <c r="G33" s="194"/>
      <c r="H33" s="194"/>
      <c r="I33" s="194"/>
      <c r="J33" s="194"/>
    </row>
    <row r="34" spans="1:10" ht="12.75">
      <c r="A34" s="79" t="s">
        <v>122</v>
      </c>
      <c r="B34" s="6">
        <v>0</v>
      </c>
      <c r="C34" s="6"/>
      <c r="D34" s="154">
        <v>7</v>
      </c>
      <c r="E34" s="10">
        <v>7</v>
      </c>
      <c r="F34" s="9">
        <v>1690</v>
      </c>
      <c r="G34" s="6">
        <v>599</v>
      </c>
      <c r="H34" s="28">
        <f aca="true" t="shared" si="0" ref="H34:H39">MAX(D34,E34)*10*2</f>
        <v>140</v>
      </c>
      <c r="I34" s="135">
        <v>7499</v>
      </c>
      <c r="J34" s="135">
        <v>0</v>
      </c>
    </row>
    <row r="35" spans="1:10" ht="12.75">
      <c r="A35" s="76" t="s">
        <v>122</v>
      </c>
      <c r="B35" s="6">
        <v>35</v>
      </c>
      <c r="C35" s="6"/>
      <c r="D35" s="154" t="s">
        <v>139</v>
      </c>
      <c r="E35" s="10" t="s">
        <v>203</v>
      </c>
      <c r="F35" s="79" t="s">
        <v>235</v>
      </c>
      <c r="G35" s="6" t="s">
        <v>203</v>
      </c>
      <c r="H35" s="28">
        <f t="shared" si="0"/>
        <v>0</v>
      </c>
      <c r="I35" s="135" t="s">
        <v>203</v>
      </c>
      <c r="J35" s="135" t="s">
        <v>203</v>
      </c>
    </row>
    <row r="36" spans="1:10" ht="12.75">
      <c r="A36" s="9" t="s">
        <v>122</v>
      </c>
      <c r="B36" s="6">
        <v>110</v>
      </c>
      <c r="C36" s="6"/>
      <c r="D36" s="154">
        <v>8</v>
      </c>
      <c r="E36" s="10">
        <v>7</v>
      </c>
      <c r="F36" s="9">
        <v>1852</v>
      </c>
      <c r="G36" s="6">
        <v>2736</v>
      </c>
      <c r="H36" s="28">
        <f t="shared" si="0"/>
        <v>160</v>
      </c>
      <c r="I36" s="135">
        <v>4890</v>
      </c>
      <c r="J36" s="135">
        <v>44.67</v>
      </c>
    </row>
    <row r="37" spans="1:10" ht="12.75">
      <c r="A37" s="9" t="s">
        <v>122</v>
      </c>
      <c r="B37" s="6">
        <v>160</v>
      </c>
      <c r="C37" s="6"/>
      <c r="D37" s="154">
        <v>10</v>
      </c>
      <c r="E37" s="10">
        <v>8</v>
      </c>
      <c r="F37" s="9">
        <v>4145</v>
      </c>
      <c r="G37" s="6">
        <v>4085</v>
      </c>
      <c r="H37" s="28">
        <f t="shared" si="0"/>
        <v>200</v>
      </c>
      <c r="I37" s="135">
        <v>3810</v>
      </c>
      <c r="J37" s="135">
        <v>37.14</v>
      </c>
    </row>
    <row r="38" spans="1:10" ht="12.75">
      <c r="A38" s="9" t="s">
        <v>122</v>
      </c>
      <c r="B38" s="6">
        <v>250</v>
      </c>
      <c r="C38" s="6"/>
      <c r="D38" s="154">
        <v>10</v>
      </c>
      <c r="E38" s="10">
        <v>9</v>
      </c>
      <c r="F38" s="9">
        <v>1213</v>
      </c>
      <c r="G38" s="6">
        <v>2582</v>
      </c>
      <c r="H38" s="28">
        <f t="shared" si="0"/>
        <v>200</v>
      </c>
      <c r="I38" s="135">
        <v>3090</v>
      </c>
      <c r="J38" s="135">
        <v>62.5</v>
      </c>
    </row>
    <row r="39" spans="1:10" ht="12.75">
      <c r="A39" s="9" t="s">
        <v>122</v>
      </c>
      <c r="B39" s="6">
        <v>320</v>
      </c>
      <c r="C39" s="6"/>
      <c r="D39" s="154">
        <v>9</v>
      </c>
      <c r="E39" s="10">
        <v>8</v>
      </c>
      <c r="F39" s="9">
        <v>2261</v>
      </c>
      <c r="G39" s="6">
        <v>1173</v>
      </c>
      <c r="H39" s="28">
        <f t="shared" si="0"/>
        <v>180</v>
      </c>
      <c r="I39" s="135">
        <v>280</v>
      </c>
      <c r="J39" s="135">
        <v>57.14</v>
      </c>
    </row>
    <row r="40" spans="1:10" ht="12.75">
      <c r="A40" s="193" t="s">
        <v>242</v>
      </c>
      <c r="B40" s="194"/>
      <c r="C40" s="194"/>
      <c r="D40" s="194"/>
      <c r="E40" s="194"/>
      <c r="F40" s="194"/>
      <c r="G40" s="194"/>
      <c r="H40" s="194"/>
      <c r="I40" s="194"/>
      <c r="J40" s="194"/>
    </row>
    <row r="41" spans="1:10" ht="12.75">
      <c r="A41" s="79" t="s">
        <v>122</v>
      </c>
      <c r="B41" s="6">
        <v>0</v>
      </c>
      <c r="C41" s="6"/>
      <c r="D41" s="154"/>
      <c r="E41" s="10"/>
      <c r="F41" s="9"/>
      <c r="G41" s="6"/>
      <c r="H41" s="28">
        <f aca="true" t="shared" si="1" ref="H41:H46">MAX(D41,E41)*10*2</f>
        <v>0</v>
      </c>
      <c r="I41" s="135"/>
      <c r="J41" s="135"/>
    </row>
    <row r="42" spans="1:10" ht="12.75">
      <c r="A42" s="76" t="s">
        <v>122</v>
      </c>
      <c r="B42" s="6">
        <v>35</v>
      </c>
      <c r="C42" s="6"/>
      <c r="D42" s="154" t="s">
        <v>139</v>
      </c>
      <c r="E42" s="10" t="s">
        <v>203</v>
      </c>
      <c r="F42" s="79" t="s">
        <v>203</v>
      </c>
      <c r="G42" s="6" t="s">
        <v>203</v>
      </c>
      <c r="H42" s="28">
        <f>MAX(D42,E42,F42,G42)*10*2</f>
        <v>0</v>
      </c>
      <c r="I42" s="135" t="s">
        <v>203</v>
      </c>
      <c r="J42" s="135" t="s">
        <v>203</v>
      </c>
    </row>
    <row r="43" spans="1:10" ht="12.75">
      <c r="A43" s="9" t="s">
        <v>122</v>
      </c>
      <c r="B43" s="6">
        <v>110</v>
      </c>
      <c r="C43" s="6"/>
      <c r="D43" s="154"/>
      <c r="E43" s="10"/>
      <c r="F43" s="9"/>
      <c r="G43" s="6"/>
      <c r="H43" s="28">
        <f t="shared" si="1"/>
        <v>0</v>
      </c>
      <c r="I43" s="135"/>
      <c r="J43" s="135"/>
    </row>
    <row r="44" spans="1:10" ht="12.75">
      <c r="A44" s="9" t="s">
        <v>122</v>
      </c>
      <c r="B44" s="6">
        <v>160</v>
      </c>
      <c r="C44" s="6"/>
      <c r="D44" s="154"/>
      <c r="E44" s="10"/>
      <c r="F44" s="9"/>
      <c r="G44" s="6"/>
      <c r="H44" s="28">
        <f t="shared" si="1"/>
        <v>0</v>
      </c>
      <c r="I44" s="135"/>
      <c r="J44" s="135"/>
    </row>
    <row r="45" spans="1:10" ht="12.75">
      <c r="A45" s="9" t="s">
        <v>122</v>
      </c>
      <c r="B45" s="6">
        <v>250</v>
      </c>
      <c r="C45" s="6"/>
      <c r="D45" s="154"/>
      <c r="E45" s="10"/>
      <c r="F45" s="9"/>
      <c r="G45" s="6"/>
      <c r="H45" s="28">
        <f t="shared" si="1"/>
        <v>0</v>
      </c>
      <c r="I45" s="135"/>
      <c r="J45" s="135"/>
    </row>
    <row r="46" spans="1:10" ht="12.75">
      <c r="A46" s="9" t="s">
        <v>122</v>
      </c>
      <c r="B46" s="6">
        <v>320</v>
      </c>
      <c r="C46" s="6"/>
      <c r="D46" s="154"/>
      <c r="E46" s="10"/>
      <c r="F46" s="9"/>
      <c r="G46" s="6"/>
      <c r="H46" s="28">
        <f t="shared" si="1"/>
        <v>0</v>
      </c>
      <c r="I46" s="135"/>
      <c r="J46" s="135"/>
    </row>
    <row r="47" spans="1:10" ht="12.75">
      <c r="A47" s="193" t="s">
        <v>243</v>
      </c>
      <c r="B47" s="194"/>
      <c r="C47" s="194"/>
      <c r="D47" s="194"/>
      <c r="E47" s="194"/>
      <c r="F47" s="194"/>
      <c r="G47" s="194"/>
      <c r="H47" s="194"/>
      <c r="I47" s="194"/>
      <c r="J47" s="194"/>
    </row>
    <row r="48" spans="1:10" ht="12.75">
      <c r="A48" s="79" t="s">
        <v>122</v>
      </c>
      <c r="B48" s="6">
        <v>0</v>
      </c>
      <c r="C48" s="6"/>
      <c r="D48" s="154"/>
      <c r="E48" s="10"/>
      <c r="F48" s="9"/>
      <c r="G48" s="6"/>
      <c r="H48" s="28">
        <f aca="true" t="shared" si="2" ref="H48:H53">MAX(D48,E48)*10*2</f>
        <v>0</v>
      </c>
      <c r="I48" s="135"/>
      <c r="J48" s="135"/>
    </row>
    <row r="49" spans="1:10" ht="12.75">
      <c r="A49" s="76" t="s">
        <v>122</v>
      </c>
      <c r="B49" s="6">
        <v>35</v>
      </c>
      <c r="C49" s="6"/>
      <c r="D49" s="154"/>
      <c r="E49" s="10"/>
      <c r="F49" s="79"/>
      <c r="G49" s="6"/>
      <c r="H49" s="28">
        <f t="shared" si="2"/>
        <v>0</v>
      </c>
      <c r="I49" s="135"/>
      <c r="J49" s="135"/>
    </row>
    <row r="50" spans="1:10" ht="12.75">
      <c r="A50" s="9" t="s">
        <v>122</v>
      </c>
      <c r="B50" s="6">
        <v>110</v>
      </c>
      <c r="C50" s="6"/>
      <c r="D50" s="154"/>
      <c r="E50" s="10"/>
      <c r="F50" s="9"/>
      <c r="G50" s="6"/>
      <c r="H50" s="28">
        <f t="shared" si="2"/>
        <v>0</v>
      </c>
      <c r="I50" s="135"/>
      <c r="J50" s="135"/>
    </row>
    <row r="51" spans="1:10" ht="12.75">
      <c r="A51" s="9" t="s">
        <v>122</v>
      </c>
      <c r="B51" s="6">
        <v>160</v>
      </c>
      <c r="C51" s="6"/>
      <c r="D51" s="154"/>
      <c r="E51" s="10"/>
      <c r="F51" s="9"/>
      <c r="G51" s="6"/>
      <c r="H51" s="28">
        <f t="shared" si="2"/>
        <v>0</v>
      </c>
      <c r="I51" s="135"/>
      <c r="J51" s="135"/>
    </row>
    <row r="52" spans="1:10" ht="12.75">
      <c r="A52" s="9" t="s">
        <v>122</v>
      </c>
      <c r="B52" s="6">
        <v>250</v>
      </c>
      <c r="C52" s="6"/>
      <c r="D52" s="154"/>
      <c r="E52" s="10"/>
      <c r="F52" s="9"/>
      <c r="G52" s="6"/>
      <c r="H52" s="28">
        <f t="shared" si="2"/>
        <v>0</v>
      </c>
      <c r="I52" s="135"/>
      <c r="J52" s="135"/>
    </row>
    <row r="53" spans="1:10" ht="12.75">
      <c r="A53" s="9" t="s">
        <v>122</v>
      </c>
      <c r="B53" s="6">
        <v>320</v>
      </c>
      <c r="C53" s="6"/>
      <c r="D53" s="154"/>
      <c r="E53" s="10"/>
      <c r="F53" s="9"/>
      <c r="G53" s="6"/>
      <c r="H53" s="28">
        <f t="shared" si="2"/>
        <v>0</v>
      </c>
      <c r="I53" s="135"/>
      <c r="J53" s="135"/>
    </row>
    <row r="54" spans="1:10" ht="12.75">
      <c r="A54" s="193" t="s">
        <v>244</v>
      </c>
      <c r="B54" s="194"/>
      <c r="C54" s="194"/>
      <c r="D54" s="194"/>
      <c r="E54" s="194"/>
      <c r="F54" s="194"/>
      <c r="G54" s="194"/>
      <c r="H54" s="194"/>
      <c r="I54" s="194"/>
      <c r="J54" s="194"/>
    </row>
    <row r="55" spans="1:10" ht="12.75">
      <c r="A55" s="76" t="s">
        <v>106</v>
      </c>
      <c r="B55" s="150">
        <v>55</v>
      </c>
      <c r="C55" s="80" t="s">
        <v>183</v>
      </c>
      <c r="D55" s="105"/>
      <c r="E55" s="80"/>
      <c r="F55" s="79"/>
      <c r="G55" s="150"/>
      <c r="H55" s="80">
        <f>MAX(D55,E55)*20</f>
        <v>0</v>
      </c>
      <c r="I55" s="141"/>
      <c r="J55" s="141"/>
    </row>
    <row r="56" spans="1:10" ht="12.75">
      <c r="A56" s="9" t="s">
        <v>106</v>
      </c>
      <c r="B56" s="150">
        <v>165</v>
      </c>
      <c r="C56" s="80" t="s">
        <v>108</v>
      </c>
      <c r="D56" s="105" t="s">
        <v>139</v>
      </c>
      <c r="E56" s="80"/>
      <c r="F56" s="79"/>
      <c r="G56" s="150"/>
      <c r="H56" s="10">
        <f>MAX(D56,E56)*20</f>
        <v>0</v>
      </c>
      <c r="I56" s="141"/>
      <c r="J56" s="141"/>
    </row>
    <row r="57" spans="1:10" ht="12.75">
      <c r="A57" s="9" t="s">
        <v>106</v>
      </c>
      <c r="B57" s="150">
        <v>245</v>
      </c>
      <c r="C57" s="80" t="s">
        <v>183</v>
      </c>
      <c r="D57" s="105"/>
      <c r="E57" s="80"/>
      <c r="F57" s="79"/>
      <c r="G57" s="150"/>
      <c r="H57" s="10">
        <f>MAX(D57,E57)*20</f>
        <v>0</v>
      </c>
      <c r="I57" s="141"/>
      <c r="J57" s="141"/>
    </row>
    <row r="58" spans="1:10" ht="12.75">
      <c r="A58" s="9" t="s">
        <v>106</v>
      </c>
      <c r="B58" s="150">
        <v>290</v>
      </c>
      <c r="C58" s="80" t="s">
        <v>108</v>
      </c>
      <c r="D58" s="105"/>
      <c r="E58" s="80"/>
      <c r="F58" s="79"/>
      <c r="G58" s="150"/>
      <c r="H58" s="10">
        <f>MAX(D58,E58)*20</f>
        <v>0</v>
      </c>
      <c r="I58" s="141"/>
      <c r="J58" s="141"/>
    </row>
    <row r="59" spans="1:10" ht="12.75">
      <c r="A59" s="9" t="s">
        <v>106</v>
      </c>
      <c r="B59" s="150">
        <v>350</v>
      </c>
      <c r="C59" s="80" t="s">
        <v>183</v>
      </c>
      <c r="D59" s="105"/>
      <c r="E59" s="80"/>
      <c r="F59" s="79"/>
      <c r="G59" s="150"/>
      <c r="H59" s="10">
        <f>MAX(D59,E59)*20</f>
        <v>0</v>
      </c>
      <c r="I59" s="141"/>
      <c r="J59" s="141"/>
    </row>
  </sheetData>
  <printOptions/>
  <pageMargins left="0.75" right="0.75" top="1" bottom="1" header="0.5" footer="0.5"/>
  <pageSetup orientation="portrait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2"/>
  <sheetViews>
    <sheetView view="pageBreakPreview" zoomScale="90" zoomScaleSheetLayoutView="90" workbookViewId="0" topLeftCell="A7">
      <selection activeCell="A31" sqref="A31:J47"/>
    </sheetView>
  </sheetViews>
  <sheetFormatPr defaultColWidth="11.00390625" defaultRowHeight="12.75"/>
  <cols>
    <col min="1" max="1" width="17.625" style="0" customWidth="1"/>
    <col min="2" max="2" width="5.375" style="0" customWidth="1"/>
    <col min="3" max="3" width="6.75390625" style="0" customWidth="1"/>
    <col min="4" max="4" width="10.625" style="0" bestFit="1" customWidth="1"/>
    <col min="5" max="5" width="12.875" style="0" bestFit="1" customWidth="1"/>
    <col min="6" max="7" width="9.75390625" style="0" customWidth="1"/>
    <col min="8" max="8" width="8.00390625" style="0" customWidth="1"/>
    <col min="9" max="9" width="12.875" style="0" customWidth="1"/>
    <col min="10" max="10" width="6.75390625" style="0" bestFit="1" customWidth="1"/>
  </cols>
  <sheetData>
    <row r="1" ht="12.75">
      <c r="A1" t="s">
        <v>121</v>
      </c>
    </row>
    <row r="2" ht="12.75">
      <c r="A2" t="s">
        <v>140</v>
      </c>
    </row>
    <row r="3" spans="1:2" ht="13.5" thickBot="1">
      <c r="A3" s="130"/>
      <c r="B3" s="130"/>
    </row>
    <row r="4" spans="1:10" ht="12.75">
      <c r="A4" s="117" t="s">
        <v>229</v>
      </c>
      <c r="B4" s="151"/>
      <c r="C4" s="113" t="s">
        <v>104</v>
      </c>
      <c r="D4" s="112" t="s">
        <v>147</v>
      </c>
      <c r="E4" s="143" t="s">
        <v>148</v>
      </c>
      <c r="F4" s="112" t="s">
        <v>214</v>
      </c>
      <c r="G4" s="151" t="s">
        <v>214</v>
      </c>
      <c r="H4" s="113" t="s">
        <v>222</v>
      </c>
      <c r="I4" s="113" t="s">
        <v>79</v>
      </c>
      <c r="J4" s="113" t="s">
        <v>223</v>
      </c>
    </row>
    <row r="5" spans="1:10" ht="13.5" thickBot="1">
      <c r="A5" s="122" t="s">
        <v>230</v>
      </c>
      <c r="B5" s="125" t="s">
        <v>107</v>
      </c>
      <c r="C5" s="126" t="s">
        <v>105</v>
      </c>
      <c r="D5" s="122" t="s">
        <v>110</v>
      </c>
      <c r="E5" s="144" t="s">
        <v>146</v>
      </c>
      <c r="F5" s="124" t="s">
        <v>111</v>
      </c>
      <c r="G5" s="148" t="s">
        <v>112</v>
      </c>
      <c r="H5" s="123" t="s">
        <v>76</v>
      </c>
      <c r="I5" s="126" t="s">
        <v>80</v>
      </c>
      <c r="J5" s="126" t="s">
        <v>224</v>
      </c>
    </row>
    <row r="6" spans="1:10" ht="12.75">
      <c r="A6" s="193" t="s">
        <v>126</v>
      </c>
      <c r="B6" s="194"/>
      <c r="C6" s="194"/>
      <c r="D6" s="194"/>
      <c r="E6" s="194"/>
      <c r="F6" s="194"/>
      <c r="G6" s="194"/>
      <c r="H6" s="194"/>
      <c r="I6" s="194"/>
      <c r="J6" s="194"/>
    </row>
    <row r="7" spans="1:10" ht="12.75">
      <c r="A7" s="76" t="s">
        <v>106</v>
      </c>
      <c r="B7" s="150">
        <v>55</v>
      </c>
      <c r="C7" s="80" t="s">
        <v>183</v>
      </c>
      <c r="D7" s="105">
        <v>7</v>
      </c>
      <c r="E7" s="80">
        <v>7</v>
      </c>
      <c r="F7" s="79">
        <v>164.51</v>
      </c>
      <c r="G7" s="150">
        <v>8697</v>
      </c>
      <c r="H7" s="80">
        <f>MAX(D7,E7)*20</f>
        <v>140</v>
      </c>
      <c r="I7" s="141">
        <v>78321</v>
      </c>
      <c r="J7" s="141">
        <v>0</v>
      </c>
    </row>
    <row r="8" spans="1:10" ht="12.75">
      <c r="A8" s="9" t="s">
        <v>106</v>
      </c>
      <c r="B8" s="150">
        <v>165</v>
      </c>
      <c r="C8" s="80" t="s">
        <v>108</v>
      </c>
      <c r="D8" s="105" t="s">
        <v>139</v>
      </c>
      <c r="E8" s="80"/>
      <c r="F8" s="79" t="s">
        <v>235</v>
      </c>
      <c r="G8" s="150"/>
      <c r="H8" s="10">
        <f>MAX(D8,E8)*20</f>
        <v>0</v>
      </c>
      <c r="I8" s="141"/>
      <c r="J8" s="141"/>
    </row>
    <row r="9" spans="1:10" ht="12.75">
      <c r="A9" s="9" t="s">
        <v>106</v>
      </c>
      <c r="B9" s="150">
        <v>245</v>
      </c>
      <c r="C9" s="80" t="s">
        <v>183</v>
      </c>
      <c r="D9" s="105">
        <v>7</v>
      </c>
      <c r="E9" s="80">
        <v>6</v>
      </c>
      <c r="F9" s="79">
        <v>52</v>
      </c>
      <c r="G9" s="150">
        <v>206</v>
      </c>
      <c r="H9" s="10">
        <f>MAX(D9,E9)*20</f>
        <v>140</v>
      </c>
      <c r="I9" s="141">
        <v>718</v>
      </c>
      <c r="J9" s="141">
        <v>0</v>
      </c>
    </row>
    <row r="10" spans="1:10" ht="12.75">
      <c r="A10" s="9" t="s">
        <v>106</v>
      </c>
      <c r="B10" s="150">
        <v>290</v>
      </c>
      <c r="C10" s="80" t="s">
        <v>108</v>
      </c>
      <c r="D10" s="105">
        <v>9</v>
      </c>
      <c r="E10" s="80">
        <v>8</v>
      </c>
      <c r="F10" s="79">
        <v>54</v>
      </c>
      <c r="G10" s="150">
        <v>197</v>
      </c>
      <c r="H10" s="10">
        <f>MAX(D10,E10)*20</f>
        <v>180</v>
      </c>
      <c r="I10" s="141">
        <v>380</v>
      </c>
      <c r="J10" s="141">
        <v>71.25</v>
      </c>
    </row>
    <row r="11" spans="1:10" ht="12.75">
      <c r="A11" s="9" t="s">
        <v>106</v>
      </c>
      <c r="B11" s="150">
        <v>350</v>
      </c>
      <c r="C11" s="80" t="s">
        <v>183</v>
      </c>
      <c r="D11" s="105">
        <v>9</v>
      </c>
      <c r="E11" s="80">
        <v>8</v>
      </c>
      <c r="F11" s="79">
        <v>103</v>
      </c>
      <c r="G11" s="150">
        <v>1770</v>
      </c>
      <c r="H11" s="10">
        <f>MAX(D11,E11)*20</f>
        <v>180</v>
      </c>
      <c r="I11" s="141">
        <v>3280</v>
      </c>
      <c r="J11" s="141">
        <v>57.14</v>
      </c>
    </row>
    <row r="12" spans="1:10" ht="12.75">
      <c r="A12" s="186" t="s">
        <v>127</v>
      </c>
      <c r="B12" s="159"/>
      <c r="C12" s="71"/>
      <c r="D12" s="155"/>
      <c r="E12" s="43"/>
      <c r="F12" s="42"/>
      <c r="G12" s="69"/>
      <c r="H12" s="43"/>
      <c r="I12" s="136"/>
      <c r="J12" s="136"/>
    </row>
    <row r="13" spans="1:10" ht="12.75">
      <c r="A13" s="9" t="s">
        <v>113</v>
      </c>
      <c r="B13" s="6">
        <v>55</v>
      </c>
      <c r="C13" s="10" t="s">
        <v>183</v>
      </c>
      <c r="D13" s="154">
        <v>14</v>
      </c>
      <c r="E13" s="10">
        <v>14</v>
      </c>
      <c r="F13" s="9">
        <v>64</v>
      </c>
      <c r="G13" s="6">
        <v>8092</v>
      </c>
      <c r="H13" s="10">
        <f>MAX(D13,E13)*10</f>
        <v>140</v>
      </c>
      <c r="I13" s="135">
        <v>800</v>
      </c>
      <c r="J13" s="135">
        <v>81.92</v>
      </c>
    </row>
    <row r="14" spans="1:10" ht="12.75">
      <c r="A14" s="9" t="s">
        <v>113</v>
      </c>
      <c r="B14" s="150">
        <v>165</v>
      </c>
      <c r="C14" s="80" t="s">
        <v>108</v>
      </c>
      <c r="D14" s="154">
        <v>12</v>
      </c>
      <c r="E14" s="10">
        <v>12</v>
      </c>
      <c r="F14" s="9">
        <v>101</v>
      </c>
      <c r="G14" s="6">
        <v>598</v>
      </c>
      <c r="H14" s="28">
        <f>MAX(D14,E14)*10</f>
        <v>120</v>
      </c>
      <c r="I14" s="135">
        <v>980</v>
      </c>
      <c r="J14" s="135">
        <v>63.64</v>
      </c>
    </row>
    <row r="15" spans="1:10" ht="12.75">
      <c r="A15" s="9" t="s">
        <v>113</v>
      </c>
      <c r="B15" s="150">
        <v>245</v>
      </c>
      <c r="C15" s="80" t="s">
        <v>183</v>
      </c>
      <c r="D15" s="154" t="s">
        <v>139</v>
      </c>
      <c r="E15" s="10"/>
      <c r="F15" s="9"/>
      <c r="G15" s="6"/>
      <c r="H15" s="28">
        <f>MAX(D15,E15)*10</f>
        <v>0</v>
      </c>
      <c r="I15" s="135"/>
      <c r="J15" s="135"/>
    </row>
    <row r="16" spans="1:10" ht="12.75">
      <c r="A16" s="9" t="s">
        <v>113</v>
      </c>
      <c r="B16" s="150">
        <v>290</v>
      </c>
      <c r="C16" s="80" t="s">
        <v>108</v>
      </c>
      <c r="D16" s="154">
        <v>16</v>
      </c>
      <c r="E16" s="10" t="s">
        <v>203</v>
      </c>
      <c r="F16" s="9">
        <v>462</v>
      </c>
      <c r="G16" s="6">
        <v>7200</v>
      </c>
      <c r="H16" s="28">
        <f>MAX(D16,E16)*10</f>
        <v>160</v>
      </c>
      <c r="I16" s="135" t="s">
        <v>203</v>
      </c>
      <c r="J16" s="135" t="s">
        <v>203</v>
      </c>
    </row>
    <row r="17" spans="1:10" ht="12.75">
      <c r="A17" s="9" t="s">
        <v>113</v>
      </c>
      <c r="B17" s="150">
        <v>350</v>
      </c>
      <c r="C17" s="80" t="s">
        <v>183</v>
      </c>
      <c r="D17" s="154" t="s">
        <v>139</v>
      </c>
      <c r="E17" s="10"/>
      <c r="F17" s="9"/>
      <c r="G17" s="6"/>
      <c r="H17" s="28">
        <f>MAX(D17,E17)*10</f>
        <v>0</v>
      </c>
      <c r="I17" s="135"/>
      <c r="J17" s="135"/>
    </row>
    <row r="18" spans="1:10" ht="12.75">
      <c r="A18" s="192" t="s">
        <v>237</v>
      </c>
      <c r="B18" s="189"/>
      <c r="C18" s="190"/>
      <c r="D18" s="155"/>
      <c r="E18" s="43"/>
      <c r="F18" s="42"/>
      <c r="G18" s="69"/>
      <c r="H18" s="191"/>
      <c r="I18" s="136"/>
      <c r="J18" s="136"/>
    </row>
    <row r="19" spans="1:10" ht="12.75">
      <c r="A19" s="9" t="s">
        <v>238</v>
      </c>
      <c r="B19" s="150">
        <v>55</v>
      </c>
      <c r="C19" s="80" t="s">
        <v>183</v>
      </c>
      <c r="D19" s="154" t="s">
        <v>139</v>
      </c>
      <c r="E19" s="10"/>
      <c r="F19" s="9"/>
      <c r="G19" s="6"/>
      <c r="H19" s="28" t="str">
        <f>D19</f>
        <v>inf</v>
      </c>
      <c r="I19" s="135"/>
      <c r="J19" s="135"/>
    </row>
    <row r="20" spans="1:10" ht="12.75">
      <c r="A20" s="9" t="s">
        <v>238</v>
      </c>
      <c r="B20" s="150">
        <v>165</v>
      </c>
      <c r="C20" s="80" t="s">
        <v>183</v>
      </c>
      <c r="D20" s="154" t="s">
        <v>139</v>
      </c>
      <c r="E20" s="10"/>
      <c r="F20" s="9" t="s">
        <v>235</v>
      </c>
      <c r="G20" s="6"/>
      <c r="H20" s="28" t="str">
        <f>D20</f>
        <v>inf</v>
      </c>
      <c r="I20" s="135"/>
      <c r="J20" s="135"/>
    </row>
    <row r="21" spans="1:10" ht="12.75">
      <c r="A21" s="9" t="s">
        <v>238</v>
      </c>
      <c r="B21" s="150">
        <v>245</v>
      </c>
      <c r="C21" s="80" t="s">
        <v>183</v>
      </c>
      <c r="D21" s="154">
        <v>119</v>
      </c>
      <c r="E21" s="10"/>
      <c r="F21" s="9" t="s">
        <v>239</v>
      </c>
      <c r="G21" s="6"/>
      <c r="H21" s="28">
        <f>D21</f>
        <v>119</v>
      </c>
      <c r="I21" s="135"/>
      <c r="J21" s="135"/>
    </row>
    <row r="22" spans="1:10" ht="12.75">
      <c r="A22" s="9" t="s">
        <v>238</v>
      </c>
      <c r="B22" s="150">
        <v>290</v>
      </c>
      <c r="C22" s="80" t="s">
        <v>108</v>
      </c>
      <c r="D22" s="154">
        <v>101</v>
      </c>
      <c r="E22" s="10" t="s">
        <v>139</v>
      </c>
      <c r="F22" s="9">
        <v>29673</v>
      </c>
      <c r="G22" s="6" t="s">
        <v>235</v>
      </c>
      <c r="H22" s="28">
        <f>D22</f>
        <v>101</v>
      </c>
      <c r="I22" s="135"/>
      <c r="J22" s="135"/>
    </row>
    <row r="23" spans="1:10" ht="12.75">
      <c r="A23" s="9" t="s">
        <v>238</v>
      </c>
      <c r="B23" s="150">
        <v>350</v>
      </c>
      <c r="C23" s="80" t="s">
        <v>183</v>
      </c>
      <c r="D23" s="154" t="s">
        <v>139</v>
      </c>
      <c r="E23" s="10"/>
      <c r="F23" s="9"/>
      <c r="G23" s="6"/>
      <c r="H23" s="28" t="str">
        <f>D23</f>
        <v>inf</v>
      </c>
      <c r="I23" s="135"/>
      <c r="J23" s="135"/>
    </row>
    <row r="24" spans="1:10" ht="12.75">
      <c r="A24" s="187" t="s">
        <v>130</v>
      </c>
      <c r="B24" s="68"/>
      <c r="C24" s="68"/>
      <c r="D24" s="155"/>
      <c r="E24" s="43"/>
      <c r="F24" s="42"/>
      <c r="G24" s="69"/>
      <c r="H24" s="43"/>
      <c r="I24" s="136"/>
      <c r="J24" s="136"/>
    </row>
    <row r="25" spans="1:10" ht="12.75">
      <c r="A25" s="79" t="s">
        <v>122</v>
      </c>
      <c r="B25" s="6">
        <v>0</v>
      </c>
      <c r="C25" s="6"/>
      <c r="D25" s="154">
        <v>7</v>
      </c>
      <c r="E25" s="10">
        <v>7</v>
      </c>
      <c r="F25" s="9">
        <v>1690</v>
      </c>
      <c r="G25" s="6">
        <v>599</v>
      </c>
      <c r="H25" s="28">
        <f aca="true" t="shared" si="0" ref="H25:H30">MAX(D25,E25)*10*2</f>
        <v>140</v>
      </c>
      <c r="I25" s="135">
        <v>7499</v>
      </c>
      <c r="J25" s="135">
        <v>0</v>
      </c>
    </row>
    <row r="26" spans="1:10" ht="12.75">
      <c r="A26" s="76" t="s">
        <v>122</v>
      </c>
      <c r="B26" s="6">
        <v>35</v>
      </c>
      <c r="C26" s="6"/>
      <c r="D26" s="154" t="s">
        <v>139</v>
      </c>
      <c r="E26" s="10"/>
      <c r="F26" s="79" t="s">
        <v>235</v>
      </c>
      <c r="G26" s="6"/>
      <c r="H26" s="28">
        <f t="shared" si="0"/>
        <v>0</v>
      </c>
      <c r="I26" s="135"/>
      <c r="J26" s="135"/>
    </row>
    <row r="27" spans="1:10" ht="12.75">
      <c r="A27" s="9" t="s">
        <v>122</v>
      </c>
      <c r="B27" s="6">
        <v>110</v>
      </c>
      <c r="C27" s="6"/>
      <c r="D27" s="154">
        <v>8</v>
      </c>
      <c r="E27" s="10">
        <v>7</v>
      </c>
      <c r="F27" s="9">
        <v>1852</v>
      </c>
      <c r="G27" s="6">
        <v>2736</v>
      </c>
      <c r="H27" s="28">
        <f t="shared" si="0"/>
        <v>160</v>
      </c>
      <c r="I27" s="135">
        <v>4890</v>
      </c>
      <c r="J27" s="135">
        <v>44.67</v>
      </c>
    </row>
    <row r="28" spans="1:10" ht="12.75">
      <c r="A28" s="9" t="s">
        <v>122</v>
      </c>
      <c r="B28" s="6">
        <v>160</v>
      </c>
      <c r="C28" s="6"/>
      <c r="D28" s="154">
        <v>10</v>
      </c>
      <c r="E28" s="10">
        <v>8</v>
      </c>
      <c r="F28" s="9">
        <v>4145</v>
      </c>
      <c r="G28" s="6">
        <v>4085</v>
      </c>
      <c r="H28" s="28">
        <f t="shared" si="0"/>
        <v>200</v>
      </c>
      <c r="I28" s="135">
        <v>3810</v>
      </c>
      <c r="J28" s="135">
        <v>37.14</v>
      </c>
    </row>
    <row r="29" spans="1:10" ht="12.75">
      <c r="A29" s="9" t="s">
        <v>122</v>
      </c>
      <c r="B29" s="6">
        <v>250</v>
      </c>
      <c r="C29" s="6"/>
      <c r="D29" s="154">
        <v>10</v>
      </c>
      <c r="E29" s="10">
        <v>9</v>
      </c>
      <c r="F29" s="9">
        <v>1213</v>
      </c>
      <c r="G29" s="6">
        <v>2582</v>
      </c>
      <c r="H29" s="28">
        <f t="shared" si="0"/>
        <v>200</v>
      </c>
      <c r="I29" s="135">
        <v>3090</v>
      </c>
      <c r="J29" s="135">
        <v>62.5</v>
      </c>
    </row>
    <row r="30" spans="1:10" ht="12.75">
      <c r="A30" s="9" t="s">
        <v>122</v>
      </c>
      <c r="B30" s="6">
        <v>320</v>
      </c>
      <c r="C30" s="6"/>
      <c r="D30" s="154">
        <v>9</v>
      </c>
      <c r="E30" s="10">
        <v>8</v>
      </c>
      <c r="F30" s="9">
        <v>2261</v>
      </c>
      <c r="G30" s="6">
        <v>1173</v>
      </c>
      <c r="H30" s="28">
        <f t="shared" si="0"/>
        <v>180</v>
      </c>
      <c r="I30" s="135">
        <v>280</v>
      </c>
      <c r="J30" s="135">
        <v>57.14</v>
      </c>
    </row>
    <row r="31" spans="1:10" ht="12.75">
      <c r="A31" s="186" t="s">
        <v>128</v>
      </c>
      <c r="B31" s="69"/>
      <c r="C31" s="43"/>
      <c r="D31" s="155"/>
      <c r="E31" s="43"/>
      <c r="F31" s="42"/>
      <c r="G31" s="69"/>
      <c r="H31" s="43"/>
      <c r="I31" s="136"/>
      <c r="J31" s="136"/>
    </row>
    <row r="32" spans="1:10" ht="12.75">
      <c r="A32" s="9" t="s">
        <v>114</v>
      </c>
      <c r="B32" s="165">
        <v>0</v>
      </c>
      <c r="C32" s="166" t="s">
        <v>116</v>
      </c>
      <c r="D32" s="167" t="s">
        <v>139</v>
      </c>
      <c r="E32" s="166"/>
      <c r="F32" s="79" t="s">
        <v>235</v>
      </c>
      <c r="G32" s="165"/>
      <c r="H32" s="10">
        <f aca="true" t="shared" si="1" ref="H32:H38">MAX(D32,E32)*20</f>
        <v>0</v>
      </c>
      <c r="I32" s="168"/>
      <c r="J32" s="168"/>
    </row>
    <row r="33" spans="1:10" ht="12.75">
      <c r="A33" s="9" t="s">
        <v>114</v>
      </c>
      <c r="B33" s="39">
        <v>51</v>
      </c>
      <c r="C33" s="10" t="s">
        <v>116</v>
      </c>
      <c r="D33" s="154">
        <v>8</v>
      </c>
      <c r="E33" s="10">
        <v>8</v>
      </c>
      <c r="F33" s="9">
        <v>4060</v>
      </c>
      <c r="G33" s="39">
        <v>1018</v>
      </c>
      <c r="H33" s="10">
        <f t="shared" si="1"/>
        <v>160</v>
      </c>
      <c r="I33" s="135">
        <v>277</v>
      </c>
      <c r="J33" s="135">
        <v>0</v>
      </c>
    </row>
    <row r="34" spans="1:10" ht="12.75">
      <c r="A34" s="9" t="s">
        <v>114</v>
      </c>
      <c r="B34" s="39">
        <v>103</v>
      </c>
      <c r="C34" s="10" t="s">
        <v>117</v>
      </c>
      <c r="D34" s="154">
        <v>8</v>
      </c>
      <c r="E34" s="10">
        <v>8</v>
      </c>
      <c r="F34" s="9">
        <v>611</v>
      </c>
      <c r="G34" s="39">
        <v>1201</v>
      </c>
      <c r="H34" s="10">
        <f t="shared" si="1"/>
        <v>160</v>
      </c>
      <c r="I34" s="135">
        <v>610</v>
      </c>
      <c r="J34" s="135">
        <v>57.14</v>
      </c>
    </row>
    <row r="35" spans="1:10" ht="12.75">
      <c r="A35" s="79" t="s">
        <v>114</v>
      </c>
      <c r="B35" s="150">
        <v>154</v>
      </c>
      <c r="C35" s="80" t="s">
        <v>116</v>
      </c>
      <c r="D35" s="105">
        <v>9</v>
      </c>
      <c r="E35" s="80">
        <v>9</v>
      </c>
      <c r="F35" s="79">
        <v>328</v>
      </c>
      <c r="G35" s="150">
        <v>6821</v>
      </c>
      <c r="H35" s="10">
        <f t="shared" si="1"/>
        <v>180</v>
      </c>
      <c r="I35" s="141">
        <v>3310</v>
      </c>
      <c r="J35" s="141">
        <v>43.75</v>
      </c>
    </row>
    <row r="36" spans="1:10" ht="12.75">
      <c r="A36" s="79" t="s">
        <v>114</v>
      </c>
      <c r="B36" s="150">
        <v>206</v>
      </c>
      <c r="C36" s="80" t="s">
        <v>116</v>
      </c>
      <c r="D36" s="105" t="s">
        <v>139</v>
      </c>
      <c r="E36" s="80"/>
      <c r="F36" s="79" t="s">
        <v>235</v>
      </c>
      <c r="G36" s="150"/>
      <c r="H36" s="10">
        <f t="shared" si="1"/>
        <v>0</v>
      </c>
      <c r="I36" s="141"/>
      <c r="J36" s="141"/>
    </row>
    <row r="37" spans="1:10" ht="12.75">
      <c r="A37" s="9" t="s">
        <v>114</v>
      </c>
      <c r="B37" s="39">
        <v>257</v>
      </c>
      <c r="C37" s="10" t="s">
        <v>116</v>
      </c>
      <c r="D37" s="154">
        <v>7</v>
      </c>
      <c r="E37" s="10">
        <v>7</v>
      </c>
      <c r="F37" s="9">
        <v>737</v>
      </c>
      <c r="G37" s="39">
        <v>5294</v>
      </c>
      <c r="H37" s="10">
        <f t="shared" si="1"/>
        <v>140</v>
      </c>
      <c r="I37" s="135">
        <v>10469</v>
      </c>
      <c r="J37" s="135">
        <v>0</v>
      </c>
    </row>
    <row r="38" spans="1:10" ht="12.75">
      <c r="A38" s="9" t="s">
        <v>114</v>
      </c>
      <c r="B38" s="39">
        <v>308</v>
      </c>
      <c r="C38" s="10" t="s">
        <v>118</v>
      </c>
      <c r="D38" s="154">
        <v>6</v>
      </c>
      <c r="E38" s="10">
        <v>6</v>
      </c>
      <c r="F38" s="9">
        <v>6219</v>
      </c>
      <c r="G38" s="39">
        <v>412</v>
      </c>
      <c r="H38" s="10">
        <f t="shared" si="1"/>
        <v>120</v>
      </c>
      <c r="I38" s="135">
        <v>514</v>
      </c>
      <c r="J38" s="135">
        <v>0</v>
      </c>
    </row>
    <row r="39" spans="1:10" ht="12.75">
      <c r="A39" s="186" t="s">
        <v>129</v>
      </c>
      <c r="B39" s="69"/>
      <c r="C39" s="43"/>
      <c r="D39" s="155"/>
      <c r="E39" s="43"/>
      <c r="F39" s="42"/>
      <c r="G39" s="69"/>
      <c r="H39" s="43"/>
      <c r="I39" s="136"/>
      <c r="J39" s="136"/>
    </row>
    <row r="40" spans="1:10" ht="12.75">
      <c r="A40" s="9" t="s">
        <v>115</v>
      </c>
      <c r="B40" s="165">
        <v>0</v>
      </c>
      <c r="C40" s="10" t="s">
        <v>116</v>
      </c>
      <c r="D40" s="154" t="s">
        <v>203</v>
      </c>
      <c r="E40" s="10"/>
      <c r="F40" s="9"/>
      <c r="G40" s="39"/>
      <c r="H40" s="10">
        <f>MAX(D40,E40)*10</f>
        <v>0</v>
      </c>
      <c r="I40" s="135"/>
      <c r="J40" s="135"/>
    </row>
    <row r="41" spans="1:10" ht="12.75">
      <c r="A41" s="9" t="s">
        <v>115</v>
      </c>
      <c r="B41" s="39">
        <v>51</v>
      </c>
      <c r="C41" s="26" t="s">
        <v>116</v>
      </c>
      <c r="D41" s="162" t="s">
        <v>203</v>
      </c>
      <c r="E41" s="26"/>
      <c r="F41" s="25"/>
      <c r="G41" s="161"/>
      <c r="H41" s="10" t="s">
        <v>203</v>
      </c>
      <c r="I41" s="163"/>
      <c r="J41" s="163"/>
    </row>
    <row r="42" spans="1:10" ht="12.75">
      <c r="A42" s="9" t="s">
        <v>115</v>
      </c>
      <c r="B42" s="39">
        <v>103</v>
      </c>
      <c r="C42" s="26" t="s">
        <v>117</v>
      </c>
      <c r="D42" s="162" t="s">
        <v>203</v>
      </c>
      <c r="E42" s="26"/>
      <c r="F42" s="25"/>
      <c r="G42" s="161"/>
      <c r="H42" s="10">
        <f>MAX(D42,E42)*10</f>
        <v>0</v>
      </c>
      <c r="I42" s="163"/>
      <c r="J42" s="163"/>
    </row>
    <row r="43" spans="1:10" ht="12.75">
      <c r="A43" s="9" t="s">
        <v>115</v>
      </c>
      <c r="B43" s="150">
        <v>154</v>
      </c>
      <c r="C43" s="26" t="s">
        <v>116</v>
      </c>
      <c r="D43" s="162" t="s">
        <v>139</v>
      </c>
      <c r="E43" s="26"/>
      <c r="F43" s="25"/>
      <c r="G43" s="161"/>
      <c r="H43" s="10">
        <f>MAX(D43,E43)*10</f>
        <v>0</v>
      </c>
      <c r="I43" s="163"/>
      <c r="J43" s="163"/>
    </row>
    <row r="44" spans="1:10" ht="12.75">
      <c r="A44" s="9" t="s">
        <v>115</v>
      </c>
      <c r="B44" s="150">
        <v>206</v>
      </c>
      <c r="C44" s="26" t="s">
        <v>116</v>
      </c>
      <c r="D44" s="162" t="s">
        <v>203</v>
      </c>
      <c r="E44" s="26"/>
      <c r="F44" s="25"/>
      <c r="G44" s="161"/>
      <c r="H44" s="10">
        <f>MAX(D44,E44)*10</f>
        <v>0</v>
      </c>
      <c r="I44" s="163"/>
      <c r="J44" s="163"/>
    </row>
    <row r="45" spans="1:10" ht="12.75">
      <c r="A45" s="9" t="s">
        <v>115</v>
      </c>
      <c r="B45" s="39">
        <v>257</v>
      </c>
      <c r="C45" s="26" t="s">
        <v>116</v>
      </c>
      <c r="D45" s="162" t="s">
        <v>203</v>
      </c>
      <c r="E45" s="26"/>
      <c r="F45" s="25"/>
      <c r="G45" s="161"/>
      <c r="H45" s="10">
        <f>MAX(D45,E45)*10</f>
        <v>0</v>
      </c>
      <c r="I45" s="163"/>
      <c r="J45" s="163"/>
    </row>
    <row r="46" spans="1:10" ht="12.75">
      <c r="A46" s="9" t="s">
        <v>115</v>
      </c>
      <c r="B46" s="161">
        <v>308</v>
      </c>
      <c r="C46" s="26" t="s">
        <v>118</v>
      </c>
      <c r="D46" s="162">
        <v>19</v>
      </c>
      <c r="E46" s="26" t="s">
        <v>203</v>
      </c>
      <c r="F46" s="25">
        <v>9374</v>
      </c>
      <c r="G46" s="161" t="s">
        <v>203</v>
      </c>
      <c r="H46" s="10">
        <f>MAX(D46,E46)*10</f>
        <v>190</v>
      </c>
      <c r="I46" s="163" t="s">
        <v>203</v>
      </c>
      <c r="J46" s="163">
        <v>68.25</v>
      </c>
    </row>
    <row r="47" spans="1:10" ht="12.75">
      <c r="A47" s="188" t="s">
        <v>231</v>
      </c>
      <c r="B47" s="159"/>
      <c r="C47" s="71"/>
      <c r="D47" s="171"/>
      <c r="E47" s="71"/>
      <c r="F47" s="70"/>
      <c r="G47" s="159"/>
      <c r="H47" s="71"/>
      <c r="I47" s="172"/>
      <c r="J47" s="172"/>
    </row>
    <row r="48" spans="1:10" ht="12.75">
      <c r="A48" s="25" t="s">
        <v>63</v>
      </c>
      <c r="B48" s="161">
        <v>35</v>
      </c>
      <c r="C48" s="26" t="s">
        <v>189</v>
      </c>
      <c r="D48" s="162">
        <v>10</v>
      </c>
      <c r="E48" s="26">
        <v>8</v>
      </c>
      <c r="F48" s="25">
        <v>34</v>
      </c>
      <c r="G48" s="161">
        <v>17</v>
      </c>
      <c r="H48" s="26">
        <f aca="true" t="shared" si="2" ref="H48:H53">MAX(D48,E48)*20</f>
        <v>200</v>
      </c>
      <c r="I48" s="163">
        <v>1780</v>
      </c>
      <c r="J48" s="163">
        <v>0</v>
      </c>
    </row>
    <row r="49" spans="1:10" ht="12.75">
      <c r="A49" s="25" t="s">
        <v>63</v>
      </c>
      <c r="B49" s="161">
        <v>80</v>
      </c>
      <c r="C49" s="26" t="s">
        <v>64</v>
      </c>
      <c r="D49" s="162">
        <v>8</v>
      </c>
      <c r="E49" s="26">
        <v>7</v>
      </c>
      <c r="F49" s="25">
        <v>51</v>
      </c>
      <c r="G49" s="161">
        <v>1952</v>
      </c>
      <c r="H49" s="26">
        <f t="shared" si="2"/>
        <v>160</v>
      </c>
      <c r="I49" s="163">
        <v>77199</v>
      </c>
      <c r="J49" s="163">
        <v>0</v>
      </c>
    </row>
    <row r="50" spans="1:10" ht="12.75">
      <c r="A50" s="25" t="s">
        <v>63</v>
      </c>
      <c r="B50" s="161">
        <v>135</v>
      </c>
      <c r="C50" s="26" t="s">
        <v>186</v>
      </c>
      <c r="D50" s="162">
        <v>7</v>
      </c>
      <c r="E50" s="26">
        <v>7</v>
      </c>
      <c r="F50" s="25">
        <v>61</v>
      </c>
      <c r="G50" s="161">
        <v>50</v>
      </c>
      <c r="H50" s="26">
        <f t="shared" si="2"/>
        <v>140</v>
      </c>
      <c r="I50" s="163">
        <v>200</v>
      </c>
      <c r="J50" s="163">
        <v>50</v>
      </c>
    </row>
    <row r="51" spans="1:10" ht="12.75">
      <c r="A51" s="25" t="s">
        <v>63</v>
      </c>
      <c r="B51" s="161">
        <v>225</v>
      </c>
      <c r="C51" s="26" t="s">
        <v>65</v>
      </c>
      <c r="D51" s="162">
        <v>8</v>
      </c>
      <c r="E51" s="26">
        <v>6</v>
      </c>
      <c r="F51" s="25">
        <v>81</v>
      </c>
      <c r="G51" s="161">
        <v>1117</v>
      </c>
      <c r="H51" s="26">
        <f t="shared" si="2"/>
        <v>160</v>
      </c>
      <c r="I51" s="163">
        <v>16150</v>
      </c>
      <c r="J51" s="163">
        <v>20</v>
      </c>
    </row>
    <row r="52" spans="1:10" ht="12.75">
      <c r="A52" s="25" t="s">
        <v>63</v>
      </c>
      <c r="B52" s="161">
        <v>280</v>
      </c>
      <c r="C52" s="26" t="s">
        <v>64</v>
      </c>
      <c r="D52" s="162">
        <v>6</v>
      </c>
      <c r="E52" s="26">
        <v>5</v>
      </c>
      <c r="F52" s="25">
        <v>81</v>
      </c>
      <c r="G52" s="161">
        <v>81</v>
      </c>
      <c r="H52" s="26">
        <f t="shared" si="2"/>
        <v>120</v>
      </c>
      <c r="I52" s="163">
        <v>1453</v>
      </c>
      <c r="J52" s="163">
        <v>0</v>
      </c>
    </row>
    <row r="53" spans="1:10" ht="12.75">
      <c r="A53" s="25" t="s">
        <v>63</v>
      </c>
      <c r="B53" s="161">
        <v>325</v>
      </c>
      <c r="C53" s="26" t="s">
        <v>182</v>
      </c>
      <c r="D53" s="162">
        <v>11</v>
      </c>
      <c r="E53" s="26">
        <v>7</v>
      </c>
      <c r="F53" s="25">
        <v>326</v>
      </c>
      <c r="G53" s="161">
        <v>2465</v>
      </c>
      <c r="H53" s="26">
        <f t="shared" si="2"/>
        <v>220</v>
      </c>
      <c r="I53" s="163">
        <v>11288</v>
      </c>
      <c r="J53" s="163">
        <v>0</v>
      </c>
    </row>
    <row r="54" spans="1:10" ht="12.75">
      <c r="A54" s="188" t="s">
        <v>232</v>
      </c>
      <c r="B54" s="159"/>
      <c r="C54" s="71"/>
      <c r="D54" s="171"/>
      <c r="E54" s="71"/>
      <c r="F54" s="70"/>
      <c r="G54" s="159"/>
      <c r="H54" s="71"/>
      <c r="I54" s="172"/>
      <c r="J54" s="172"/>
    </row>
    <row r="55" spans="1:10" ht="12.75">
      <c r="A55" s="25" t="s">
        <v>66</v>
      </c>
      <c r="B55" s="161">
        <v>35</v>
      </c>
      <c r="C55" s="26" t="s">
        <v>189</v>
      </c>
      <c r="D55" s="162">
        <v>17</v>
      </c>
      <c r="E55" s="26" t="s">
        <v>203</v>
      </c>
      <c r="F55" s="25">
        <v>808</v>
      </c>
      <c r="G55" s="161" t="s">
        <v>236</v>
      </c>
      <c r="H55" s="10">
        <f aca="true" t="shared" si="3" ref="H55:H61">MAX(D55,E55)*10</f>
        <v>170</v>
      </c>
      <c r="I55" s="163" t="s">
        <v>203</v>
      </c>
      <c r="J55" s="163"/>
    </row>
    <row r="56" spans="1:10" ht="12.75">
      <c r="A56" s="25" t="s">
        <v>66</v>
      </c>
      <c r="B56" s="161">
        <v>80</v>
      </c>
      <c r="C56" s="26" t="s">
        <v>64</v>
      </c>
      <c r="D56" s="162" t="s">
        <v>139</v>
      </c>
      <c r="E56" s="26"/>
      <c r="F56" s="25" t="s">
        <v>236</v>
      </c>
      <c r="G56" s="161"/>
      <c r="H56" s="10">
        <f t="shared" si="3"/>
        <v>0</v>
      </c>
      <c r="I56" s="163"/>
      <c r="J56" s="163"/>
    </row>
    <row r="57" spans="1:10" ht="12.75">
      <c r="A57" s="25" t="s">
        <v>66</v>
      </c>
      <c r="B57" s="161">
        <v>135</v>
      </c>
      <c r="C57" s="26" t="s">
        <v>186</v>
      </c>
      <c r="D57" s="162">
        <v>19</v>
      </c>
      <c r="E57" s="26" t="s">
        <v>203</v>
      </c>
      <c r="F57" s="25">
        <v>994</v>
      </c>
      <c r="G57" s="161" t="s">
        <v>236</v>
      </c>
      <c r="H57" s="10">
        <f t="shared" si="3"/>
        <v>190</v>
      </c>
      <c r="I57" s="163" t="s">
        <v>203</v>
      </c>
      <c r="J57" s="163"/>
    </row>
    <row r="58" spans="1:10" ht="12.75">
      <c r="A58" s="25" t="s">
        <v>66</v>
      </c>
      <c r="B58" s="161">
        <v>225</v>
      </c>
      <c r="C58" s="26" t="s">
        <v>65</v>
      </c>
      <c r="D58" s="162" t="s">
        <v>139</v>
      </c>
      <c r="E58" s="26"/>
      <c r="F58" s="25" t="s">
        <v>236</v>
      </c>
      <c r="G58" s="161"/>
      <c r="H58" s="10">
        <f t="shared" si="3"/>
        <v>0</v>
      </c>
      <c r="I58" s="163"/>
      <c r="J58" s="163"/>
    </row>
    <row r="59" spans="1:10" ht="12.75">
      <c r="A59" s="25" t="s">
        <v>66</v>
      </c>
      <c r="B59" s="161">
        <v>280</v>
      </c>
      <c r="C59" s="26" t="s">
        <v>64</v>
      </c>
      <c r="D59" s="162" t="s">
        <v>139</v>
      </c>
      <c r="E59" s="26"/>
      <c r="F59" s="25" t="s">
        <v>236</v>
      </c>
      <c r="G59" s="161"/>
      <c r="H59" s="10">
        <f t="shared" si="3"/>
        <v>0</v>
      </c>
      <c r="I59" s="163"/>
      <c r="J59" s="163"/>
    </row>
    <row r="60" spans="1:10" ht="12.75">
      <c r="A60" s="25" t="s">
        <v>66</v>
      </c>
      <c r="B60" s="161">
        <v>325</v>
      </c>
      <c r="C60" s="26" t="s">
        <v>182</v>
      </c>
      <c r="D60" s="162">
        <v>17</v>
      </c>
      <c r="E60" s="26">
        <v>13</v>
      </c>
      <c r="F60" s="25">
        <v>875</v>
      </c>
      <c r="G60" s="161">
        <v>1390</v>
      </c>
      <c r="H60" s="10">
        <f>MAX(D60,E60)*10</f>
        <v>170</v>
      </c>
      <c r="I60" s="163">
        <v>550</v>
      </c>
      <c r="J60" s="163">
        <v>83.33</v>
      </c>
    </row>
    <row r="61" spans="1:10" ht="12.75">
      <c r="A61" s="25" t="s">
        <v>66</v>
      </c>
      <c r="B61" s="161">
        <v>325</v>
      </c>
      <c r="C61" s="26" t="s">
        <v>182</v>
      </c>
      <c r="D61" s="162">
        <v>17</v>
      </c>
      <c r="E61" s="26">
        <v>12</v>
      </c>
      <c r="F61" s="25">
        <v>875</v>
      </c>
      <c r="G61" s="161">
        <v>9655</v>
      </c>
      <c r="H61" s="10">
        <f t="shared" si="3"/>
        <v>170</v>
      </c>
      <c r="I61" s="163">
        <v>5360</v>
      </c>
      <c r="J61" s="163">
        <v>72.73</v>
      </c>
    </row>
    <row r="62" spans="1:10" ht="12.75">
      <c r="A62" s="188" t="s">
        <v>233</v>
      </c>
      <c r="B62" s="159"/>
      <c r="C62" s="71"/>
      <c r="D62" s="171"/>
      <c r="E62" s="71"/>
      <c r="F62" s="70"/>
      <c r="G62" s="159"/>
      <c r="H62" s="71"/>
      <c r="I62" s="172"/>
      <c r="J62" s="172"/>
    </row>
    <row r="63" spans="1:10" ht="12.75">
      <c r="A63" s="25" t="s">
        <v>68</v>
      </c>
      <c r="B63" s="161">
        <v>35</v>
      </c>
      <c r="C63" s="26" t="s">
        <v>189</v>
      </c>
      <c r="D63" s="162">
        <v>9</v>
      </c>
      <c r="E63" s="26">
        <v>7</v>
      </c>
      <c r="F63" s="25">
        <v>160</v>
      </c>
      <c r="G63" s="161">
        <v>110</v>
      </c>
      <c r="H63" s="26">
        <f aca="true" t="shared" si="4" ref="H63:H68">MAX(D63,E63)*20</f>
        <v>180</v>
      </c>
      <c r="I63" s="163">
        <v>724</v>
      </c>
      <c r="J63" s="163">
        <v>50</v>
      </c>
    </row>
    <row r="64" spans="1:10" ht="12.75">
      <c r="A64" s="25" t="s">
        <v>68</v>
      </c>
      <c r="B64" s="161">
        <v>80</v>
      </c>
      <c r="C64" s="26" t="s">
        <v>64</v>
      </c>
      <c r="D64" s="162">
        <v>5</v>
      </c>
      <c r="E64" s="26">
        <v>5</v>
      </c>
      <c r="F64" s="25">
        <v>66</v>
      </c>
      <c r="G64" s="161">
        <v>23</v>
      </c>
      <c r="H64" s="26">
        <f t="shared" si="4"/>
        <v>100</v>
      </c>
      <c r="I64" s="163">
        <v>20</v>
      </c>
      <c r="J64" s="163">
        <v>0</v>
      </c>
    </row>
    <row r="65" spans="1:10" ht="12.75">
      <c r="A65" s="25" t="s">
        <v>68</v>
      </c>
      <c r="B65" s="161">
        <v>135</v>
      </c>
      <c r="C65" s="26" t="s">
        <v>186</v>
      </c>
      <c r="D65" s="162" t="s">
        <v>139</v>
      </c>
      <c r="E65" s="26"/>
      <c r="F65" s="25" t="s">
        <v>235</v>
      </c>
      <c r="G65" s="161"/>
      <c r="H65" s="26">
        <f t="shared" si="4"/>
        <v>0</v>
      </c>
      <c r="I65" s="163"/>
      <c r="J65" s="163"/>
    </row>
    <row r="66" spans="1:10" ht="12.75">
      <c r="A66" s="25" t="s">
        <v>68</v>
      </c>
      <c r="B66" s="161">
        <v>225</v>
      </c>
      <c r="C66" s="26" t="s">
        <v>65</v>
      </c>
      <c r="D66" s="162">
        <v>7</v>
      </c>
      <c r="E66" s="26">
        <v>7</v>
      </c>
      <c r="F66" s="25">
        <v>25</v>
      </c>
      <c r="G66" s="161">
        <v>78</v>
      </c>
      <c r="H66" s="26">
        <f t="shared" si="4"/>
        <v>140</v>
      </c>
      <c r="I66" s="163">
        <v>576</v>
      </c>
      <c r="J66" s="163">
        <v>0</v>
      </c>
    </row>
    <row r="67" spans="1:10" ht="12.75">
      <c r="A67" s="25" t="s">
        <v>68</v>
      </c>
      <c r="B67" s="161">
        <v>280</v>
      </c>
      <c r="C67" s="26" t="s">
        <v>64</v>
      </c>
      <c r="D67" s="162">
        <v>6</v>
      </c>
      <c r="E67" s="26">
        <v>5</v>
      </c>
      <c r="F67" s="25">
        <v>65</v>
      </c>
      <c r="G67" s="161">
        <v>26</v>
      </c>
      <c r="H67" s="26">
        <f t="shared" si="4"/>
        <v>120</v>
      </c>
      <c r="I67" s="163">
        <v>260</v>
      </c>
      <c r="J67" s="163">
        <v>0</v>
      </c>
    </row>
    <row r="68" spans="1:10" ht="12.75">
      <c r="A68" s="25" t="s">
        <v>68</v>
      </c>
      <c r="B68" s="161">
        <v>325</v>
      </c>
      <c r="C68" s="26" t="s">
        <v>182</v>
      </c>
      <c r="D68" s="162">
        <v>10</v>
      </c>
      <c r="E68" s="26">
        <v>8</v>
      </c>
      <c r="F68" s="25">
        <v>38</v>
      </c>
      <c r="G68" s="161">
        <v>1578</v>
      </c>
      <c r="H68" s="26">
        <f t="shared" si="4"/>
        <v>200</v>
      </c>
      <c r="I68" s="163">
        <v>7906</v>
      </c>
      <c r="J68" s="163">
        <v>26.94</v>
      </c>
    </row>
    <row r="69" spans="1:10" ht="12.75">
      <c r="A69" s="188" t="s">
        <v>234</v>
      </c>
      <c r="B69" s="159"/>
      <c r="C69" s="71"/>
      <c r="D69" s="171"/>
      <c r="E69" s="71"/>
      <c r="F69" s="70"/>
      <c r="G69" s="159"/>
      <c r="H69" s="71"/>
      <c r="I69" s="172"/>
      <c r="J69" s="172"/>
    </row>
    <row r="70" spans="1:10" ht="12.75">
      <c r="A70" s="25" t="s">
        <v>69</v>
      </c>
      <c r="B70" s="161">
        <v>35</v>
      </c>
      <c r="C70" s="26" t="s">
        <v>189</v>
      </c>
      <c r="D70" s="162">
        <v>17</v>
      </c>
      <c r="E70" s="26">
        <v>16</v>
      </c>
      <c r="F70" s="25">
        <v>378</v>
      </c>
      <c r="G70" s="161">
        <v>1241</v>
      </c>
      <c r="H70" s="10">
        <f aca="true" t="shared" si="5" ref="H70:H76">MAX(D70,E70)*10</f>
        <v>170</v>
      </c>
      <c r="I70" s="163">
        <v>560</v>
      </c>
      <c r="J70" s="163">
        <v>86.1</v>
      </c>
    </row>
    <row r="71" spans="1:10" ht="12.75">
      <c r="A71" s="25" t="s">
        <v>69</v>
      </c>
      <c r="B71" s="161">
        <v>35</v>
      </c>
      <c r="C71" s="26" t="s">
        <v>189</v>
      </c>
      <c r="D71" s="162">
        <v>17</v>
      </c>
      <c r="E71" s="26">
        <v>11</v>
      </c>
      <c r="F71" s="25">
        <v>378</v>
      </c>
      <c r="G71" s="161">
        <v>4905</v>
      </c>
      <c r="H71" s="10">
        <f t="shared" si="5"/>
        <v>170</v>
      </c>
      <c r="I71" s="163">
        <v>2150</v>
      </c>
      <c r="J71" s="163">
        <v>72.48</v>
      </c>
    </row>
    <row r="72" spans="1:10" ht="12.75">
      <c r="A72" s="25" t="s">
        <v>69</v>
      </c>
      <c r="B72" s="161">
        <v>80</v>
      </c>
      <c r="C72" s="26" t="s">
        <v>64</v>
      </c>
      <c r="D72" s="162">
        <v>14</v>
      </c>
      <c r="E72" s="26">
        <v>10</v>
      </c>
      <c r="F72" s="25">
        <v>575</v>
      </c>
      <c r="G72" s="161">
        <v>3312</v>
      </c>
      <c r="H72" s="10">
        <f t="shared" si="5"/>
        <v>140</v>
      </c>
      <c r="I72" s="163">
        <v>3640</v>
      </c>
      <c r="J72" s="163">
        <v>62.22</v>
      </c>
    </row>
    <row r="73" spans="1:10" ht="12.75">
      <c r="A73" s="25" t="s">
        <v>69</v>
      </c>
      <c r="B73" s="161">
        <v>135</v>
      </c>
      <c r="C73" s="26" t="s">
        <v>186</v>
      </c>
      <c r="D73" s="162" t="s">
        <v>139</v>
      </c>
      <c r="E73" s="26"/>
      <c r="F73" s="25" t="s">
        <v>236</v>
      </c>
      <c r="G73" s="161"/>
      <c r="H73" s="10">
        <f t="shared" si="5"/>
        <v>0</v>
      </c>
      <c r="I73" s="163"/>
      <c r="J73" s="163"/>
    </row>
    <row r="74" spans="1:10" ht="12.75">
      <c r="A74" s="25" t="s">
        <v>69</v>
      </c>
      <c r="B74" s="161">
        <v>225</v>
      </c>
      <c r="C74" s="26" t="s">
        <v>65</v>
      </c>
      <c r="D74" s="162">
        <v>13</v>
      </c>
      <c r="E74" s="26">
        <v>11</v>
      </c>
      <c r="F74" s="25">
        <v>770</v>
      </c>
      <c r="G74" s="161">
        <v>1005</v>
      </c>
      <c r="H74" s="10">
        <f t="shared" si="5"/>
        <v>130</v>
      </c>
      <c r="I74" s="163">
        <v>2550</v>
      </c>
      <c r="J74" s="163">
        <v>50</v>
      </c>
    </row>
    <row r="75" spans="1:10" ht="12.75">
      <c r="A75" s="25" t="s">
        <v>69</v>
      </c>
      <c r="B75" s="161">
        <v>280</v>
      </c>
      <c r="C75" s="26" t="s">
        <v>64</v>
      </c>
      <c r="D75" s="162">
        <v>12</v>
      </c>
      <c r="E75" s="26">
        <v>9</v>
      </c>
      <c r="F75" s="25">
        <v>243</v>
      </c>
      <c r="G75" s="161">
        <v>210</v>
      </c>
      <c r="H75" s="10">
        <f t="shared" si="5"/>
        <v>120</v>
      </c>
      <c r="I75" s="163">
        <v>280</v>
      </c>
      <c r="J75" s="163">
        <v>75</v>
      </c>
    </row>
    <row r="76" spans="1:10" ht="13.5" thickBot="1">
      <c r="A76" s="11" t="s">
        <v>69</v>
      </c>
      <c r="B76" s="147">
        <v>325</v>
      </c>
      <c r="C76" s="12" t="s">
        <v>182</v>
      </c>
      <c r="D76" s="156">
        <v>13</v>
      </c>
      <c r="E76" s="12">
        <v>11</v>
      </c>
      <c r="F76" s="11">
        <v>584</v>
      </c>
      <c r="G76" s="106">
        <v>1518</v>
      </c>
      <c r="H76" s="12">
        <f t="shared" si="5"/>
        <v>130</v>
      </c>
      <c r="I76" s="137">
        <v>1370</v>
      </c>
      <c r="J76" s="137">
        <v>65</v>
      </c>
    </row>
    <row r="78" ht="12.75">
      <c r="A78" s="170" t="s">
        <v>119</v>
      </c>
    </row>
    <row r="79" ht="12.75">
      <c r="A79" s="170" t="s">
        <v>124</v>
      </c>
    </row>
    <row r="80" spans="1:2" ht="12.75">
      <c r="A80" s="170" t="s">
        <v>137</v>
      </c>
      <c r="B80" t="s">
        <v>136</v>
      </c>
    </row>
    <row r="81" spans="1:2" ht="12.75">
      <c r="A81" s="170"/>
      <c r="B81" t="s">
        <v>62</v>
      </c>
    </row>
    <row r="82" ht="12.75">
      <c r="A82" t="s">
        <v>125</v>
      </c>
    </row>
  </sheetData>
  <printOptions/>
  <pageMargins left="0.75" right="0.75" top="1" bottom="1" header="0.5" footer="0.5"/>
  <pageSetup orientation="portrait" paperSize="9" scale="5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SheetLayoutView="100" workbookViewId="0" topLeftCell="A3">
      <selection activeCell="A4" sqref="A4:I13"/>
    </sheetView>
  </sheetViews>
  <sheetFormatPr defaultColWidth="11.00390625" defaultRowHeight="12.75"/>
  <cols>
    <col min="1" max="1" width="11.625" style="0" bestFit="1" customWidth="1"/>
    <col min="2" max="2" width="10.625" style="0" bestFit="1" customWidth="1"/>
    <col min="3" max="3" width="12.875" style="0" bestFit="1" customWidth="1"/>
    <col min="4" max="5" width="9.75390625" style="0" bestFit="1" customWidth="1"/>
    <col min="6" max="6" width="8.625" style="0" bestFit="1" customWidth="1"/>
    <col min="7" max="7" width="12.875" style="0" bestFit="1" customWidth="1"/>
    <col min="8" max="8" width="8.625" style="0" bestFit="1" customWidth="1"/>
    <col min="9" max="9" width="8.375" style="0" bestFit="1" customWidth="1"/>
    <col min="10" max="10" width="8.125" style="0" bestFit="1" customWidth="1"/>
  </cols>
  <sheetData>
    <row r="1" ht="12.75">
      <c r="A1" t="s">
        <v>142</v>
      </c>
    </row>
    <row r="3" ht="12.75">
      <c r="A3" t="s">
        <v>138</v>
      </c>
    </row>
    <row r="4" spans="2:11" ht="13.5" thickBot="1">
      <c r="B4" s="208" t="s">
        <v>57</v>
      </c>
      <c r="C4" s="209"/>
      <c r="D4" s="208" t="s">
        <v>58</v>
      </c>
      <c r="E4" s="209"/>
      <c r="F4" s="208" t="s">
        <v>56</v>
      </c>
      <c r="G4" s="209"/>
      <c r="H4" s="208" t="s">
        <v>59</v>
      </c>
      <c r="I4" s="210"/>
      <c r="J4" s="207"/>
      <c r="K4" s="207"/>
    </row>
    <row r="5" spans="2:11" ht="13.5" thickBot="1">
      <c r="B5" s="112" t="s">
        <v>60</v>
      </c>
      <c r="C5" s="113" t="s">
        <v>216</v>
      </c>
      <c r="D5" s="118" t="s">
        <v>60</v>
      </c>
      <c r="E5" s="113" t="s">
        <v>216</v>
      </c>
      <c r="F5" s="112" t="s">
        <v>60</v>
      </c>
      <c r="G5" s="113" t="s">
        <v>216</v>
      </c>
      <c r="H5" s="112" t="s">
        <v>60</v>
      </c>
      <c r="I5" s="113" t="s">
        <v>216</v>
      </c>
      <c r="J5" s="176"/>
      <c r="K5" s="176"/>
    </row>
    <row r="6" spans="1:11" ht="13.5" thickBot="1">
      <c r="A6" s="173" t="s">
        <v>107</v>
      </c>
      <c r="B6" s="124" t="s">
        <v>194</v>
      </c>
      <c r="C6" s="126" t="s">
        <v>76</v>
      </c>
      <c r="D6" s="179" t="s">
        <v>194</v>
      </c>
      <c r="E6" s="126" t="s">
        <v>76</v>
      </c>
      <c r="F6" s="124" t="s">
        <v>194</v>
      </c>
      <c r="G6" s="126" t="s">
        <v>76</v>
      </c>
      <c r="H6" s="124" t="s">
        <v>194</v>
      </c>
      <c r="I6" s="126" t="s">
        <v>76</v>
      </c>
      <c r="J6" s="176"/>
      <c r="K6" s="176"/>
    </row>
    <row r="7" spans="1:9" ht="12.75">
      <c r="A7" s="145">
        <v>0</v>
      </c>
      <c r="B7" s="79">
        <v>7</v>
      </c>
      <c r="C7" s="80">
        <v>180</v>
      </c>
      <c r="D7" s="180">
        <v>8</v>
      </c>
      <c r="E7" s="181">
        <v>200</v>
      </c>
      <c r="F7" s="180">
        <v>7</v>
      </c>
      <c r="G7" s="181">
        <v>180</v>
      </c>
      <c r="H7" s="180">
        <v>10</v>
      </c>
      <c r="I7" s="181">
        <v>380</v>
      </c>
    </row>
    <row r="8" spans="1:9" ht="12.75">
      <c r="A8" s="135">
        <v>110</v>
      </c>
      <c r="B8" s="9">
        <v>13</v>
      </c>
      <c r="C8" s="10">
        <v>420</v>
      </c>
      <c r="D8" s="182">
        <v>12</v>
      </c>
      <c r="E8" s="183">
        <v>320</v>
      </c>
      <c r="F8" s="182">
        <v>9</v>
      </c>
      <c r="G8" s="183">
        <v>260</v>
      </c>
      <c r="H8" s="182">
        <v>13</v>
      </c>
      <c r="I8" s="183">
        <v>460</v>
      </c>
    </row>
    <row r="9" spans="1:9" ht="12.75">
      <c r="A9" s="135">
        <v>160</v>
      </c>
      <c r="B9" s="9">
        <v>11</v>
      </c>
      <c r="C9" s="10">
        <v>400</v>
      </c>
      <c r="D9" s="182">
        <v>13</v>
      </c>
      <c r="E9" s="183">
        <v>360</v>
      </c>
      <c r="F9" s="182">
        <v>12</v>
      </c>
      <c r="G9" s="183">
        <v>360</v>
      </c>
      <c r="H9" s="182">
        <v>15</v>
      </c>
      <c r="I9" s="183">
        <v>480</v>
      </c>
    </row>
    <row r="10" spans="1:9" ht="12.75">
      <c r="A10" s="135">
        <v>250</v>
      </c>
      <c r="B10" s="9">
        <v>12</v>
      </c>
      <c r="C10" s="10">
        <v>380</v>
      </c>
      <c r="D10" s="182">
        <v>12</v>
      </c>
      <c r="E10" s="183">
        <v>340</v>
      </c>
      <c r="F10" s="182">
        <v>12</v>
      </c>
      <c r="G10" s="183">
        <v>320</v>
      </c>
      <c r="H10" s="182">
        <v>11</v>
      </c>
      <c r="I10" s="183">
        <v>300</v>
      </c>
    </row>
    <row r="11" spans="1:9" ht="12.75">
      <c r="A11" s="135">
        <v>320</v>
      </c>
      <c r="B11" s="9">
        <v>11</v>
      </c>
      <c r="C11" s="10">
        <v>320</v>
      </c>
      <c r="D11" s="182">
        <v>14</v>
      </c>
      <c r="E11" s="183">
        <v>340</v>
      </c>
      <c r="F11" s="182">
        <v>13</v>
      </c>
      <c r="G11" s="183">
        <v>380</v>
      </c>
      <c r="H11" s="182">
        <v>13</v>
      </c>
      <c r="I11" s="183">
        <v>380</v>
      </c>
    </row>
    <row r="12" spans="1:9" ht="13.5" thickBot="1">
      <c r="A12" s="137">
        <v>35</v>
      </c>
      <c r="B12" s="11">
        <v>15</v>
      </c>
      <c r="C12" s="12">
        <v>600</v>
      </c>
      <c r="D12" s="184">
        <v>16</v>
      </c>
      <c r="E12" s="185">
        <v>460</v>
      </c>
      <c r="F12" s="184">
        <v>18</v>
      </c>
      <c r="G12" s="185">
        <v>540</v>
      </c>
      <c r="H12" s="184">
        <v>17</v>
      </c>
      <c r="I12" s="185">
        <v>620</v>
      </c>
    </row>
    <row r="13" spans="1:9" ht="12.75">
      <c r="A13" t="s">
        <v>61</v>
      </c>
      <c r="B13" s="131">
        <f aca="true" t="shared" si="0" ref="B13:I13">SUM(B7:B12)</f>
        <v>69</v>
      </c>
      <c r="C13" s="131">
        <f t="shared" si="0"/>
        <v>2300</v>
      </c>
      <c r="D13" s="131">
        <f t="shared" si="0"/>
        <v>75</v>
      </c>
      <c r="E13" s="131">
        <f t="shared" si="0"/>
        <v>2020</v>
      </c>
      <c r="F13" s="131">
        <f t="shared" si="0"/>
        <v>71</v>
      </c>
      <c r="G13" s="131">
        <f t="shared" si="0"/>
        <v>2040</v>
      </c>
      <c r="H13" s="131">
        <f t="shared" si="0"/>
        <v>79</v>
      </c>
      <c r="I13" s="131">
        <f t="shared" si="0"/>
        <v>2620</v>
      </c>
    </row>
    <row r="15" spans="1:2" ht="13.5" thickBot="1">
      <c r="A15" t="s">
        <v>141</v>
      </c>
      <c r="B15" t="s">
        <v>191</v>
      </c>
    </row>
    <row r="16" spans="1:12" ht="12.75">
      <c r="A16" s="151"/>
      <c r="B16" s="112" t="s">
        <v>147</v>
      </c>
      <c r="C16" s="143" t="s">
        <v>148</v>
      </c>
      <c r="D16" s="112" t="s">
        <v>214</v>
      </c>
      <c r="E16" s="151" t="s">
        <v>214</v>
      </c>
      <c r="F16" s="113" t="s">
        <v>222</v>
      </c>
      <c r="G16" s="113" t="s">
        <v>79</v>
      </c>
      <c r="H16" s="113" t="s">
        <v>223</v>
      </c>
      <c r="I16" s="112" t="s">
        <v>145</v>
      </c>
      <c r="J16" s="113" t="s">
        <v>145</v>
      </c>
      <c r="K16" s="177" t="s">
        <v>149</v>
      </c>
      <c r="L16" s="177" t="s">
        <v>149</v>
      </c>
    </row>
    <row r="17" spans="1:12" ht="13.5" thickBot="1">
      <c r="A17" s="125" t="s">
        <v>107</v>
      </c>
      <c r="B17" s="122" t="s">
        <v>110</v>
      </c>
      <c r="C17" s="144" t="s">
        <v>146</v>
      </c>
      <c r="D17" s="124" t="s">
        <v>111</v>
      </c>
      <c r="E17" s="148" t="s">
        <v>112</v>
      </c>
      <c r="F17" s="123" t="s">
        <v>76</v>
      </c>
      <c r="G17" s="126" t="s">
        <v>80</v>
      </c>
      <c r="H17" s="126" t="s">
        <v>224</v>
      </c>
      <c r="I17" s="175" t="s">
        <v>143</v>
      </c>
      <c r="J17" s="174" t="s">
        <v>144</v>
      </c>
      <c r="K17" s="178" t="s">
        <v>55</v>
      </c>
      <c r="L17" s="178" t="s">
        <v>54</v>
      </c>
    </row>
    <row r="18" spans="1:12" ht="12.75">
      <c r="A18" s="104">
        <v>0</v>
      </c>
      <c r="B18" s="104">
        <v>7</v>
      </c>
      <c r="C18" s="104">
        <v>6</v>
      </c>
      <c r="D18" s="104">
        <v>13</v>
      </c>
      <c r="E18" s="104">
        <v>156</v>
      </c>
      <c r="F18" s="104">
        <f>B18*20</f>
        <v>140</v>
      </c>
      <c r="G18" s="104">
        <v>5537</v>
      </c>
      <c r="H18" s="104">
        <v>0</v>
      </c>
      <c r="I18" s="104" t="s">
        <v>178</v>
      </c>
      <c r="J18" s="104"/>
      <c r="K18" s="104">
        <v>6</v>
      </c>
      <c r="L18" s="104">
        <v>6</v>
      </c>
    </row>
    <row r="19" spans="1:12" ht="12.75">
      <c r="A19" s="104">
        <v>0</v>
      </c>
      <c r="B19" s="104">
        <v>7</v>
      </c>
      <c r="C19" s="104">
        <v>5</v>
      </c>
      <c r="D19" s="104">
        <v>58</v>
      </c>
      <c r="E19" s="104">
        <v>4181</v>
      </c>
      <c r="F19" s="104">
        <f aca="true" t="shared" si="1" ref="F19:F29">B19*20</f>
        <v>140</v>
      </c>
      <c r="G19" s="104">
        <v>52008</v>
      </c>
      <c r="H19" s="104">
        <v>0</v>
      </c>
      <c r="I19" s="6"/>
      <c r="J19" s="6" t="s">
        <v>178</v>
      </c>
      <c r="K19" s="6">
        <v>5</v>
      </c>
      <c r="L19" s="6">
        <v>5</v>
      </c>
    </row>
    <row r="20" spans="1:12" ht="12.75">
      <c r="A20" s="6">
        <v>110</v>
      </c>
      <c r="B20" s="6">
        <v>8</v>
      </c>
      <c r="C20" s="6">
        <v>7</v>
      </c>
      <c r="D20" s="6">
        <v>43</v>
      </c>
      <c r="E20" s="6">
        <v>425</v>
      </c>
      <c r="F20" s="104">
        <f t="shared" si="1"/>
        <v>160</v>
      </c>
      <c r="G20" s="6">
        <v>3341</v>
      </c>
      <c r="H20" s="6">
        <v>0</v>
      </c>
      <c r="I20" s="6" t="s">
        <v>178</v>
      </c>
      <c r="J20" s="6"/>
      <c r="K20" s="6">
        <v>7</v>
      </c>
      <c r="L20" s="6">
        <v>7</v>
      </c>
    </row>
    <row r="21" spans="1:12" ht="12.75">
      <c r="A21" s="6">
        <v>110</v>
      </c>
      <c r="B21" s="6">
        <v>8</v>
      </c>
      <c r="C21" s="6">
        <v>6</v>
      </c>
      <c r="D21" s="6">
        <v>68</v>
      </c>
      <c r="E21" s="6">
        <v>3335</v>
      </c>
      <c r="F21" s="104">
        <f t="shared" si="1"/>
        <v>160</v>
      </c>
      <c r="G21" s="6">
        <v>10439</v>
      </c>
      <c r="H21" s="6">
        <v>40</v>
      </c>
      <c r="I21" s="6"/>
      <c r="J21" s="6" t="s">
        <v>178</v>
      </c>
      <c r="K21" s="6">
        <v>6</v>
      </c>
      <c r="L21" s="6">
        <v>6</v>
      </c>
    </row>
    <row r="22" spans="1:12" ht="12.75">
      <c r="A22" s="6">
        <v>160</v>
      </c>
      <c r="B22" s="6">
        <v>10</v>
      </c>
      <c r="C22" s="6">
        <v>8</v>
      </c>
      <c r="D22" s="6">
        <v>16</v>
      </c>
      <c r="E22" s="6">
        <v>600</v>
      </c>
      <c r="F22" s="104">
        <f t="shared" si="1"/>
        <v>200</v>
      </c>
      <c r="G22" s="6">
        <v>4223</v>
      </c>
      <c r="H22" s="6">
        <v>30.6</v>
      </c>
      <c r="I22" s="6" t="s">
        <v>178</v>
      </c>
      <c r="J22" s="6"/>
      <c r="K22" s="6">
        <v>8</v>
      </c>
      <c r="L22" s="6">
        <v>8</v>
      </c>
    </row>
    <row r="23" spans="1:12" ht="12.75">
      <c r="A23" s="6">
        <v>160</v>
      </c>
      <c r="B23" s="6">
        <v>10</v>
      </c>
      <c r="C23" s="6">
        <v>8</v>
      </c>
      <c r="D23" s="6">
        <v>132</v>
      </c>
      <c r="E23" s="6">
        <v>579</v>
      </c>
      <c r="F23" s="104">
        <f>B23*20</f>
        <v>200</v>
      </c>
      <c r="G23" s="6">
        <v>2146</v>
      </c>
      <c r="H23" s="6">
        <v>0</v>
      </c>
      <c r="I23" s="6"/>
      <c r="J23" s="6" t="s">
        <v>178</v>
      </c>
      <c r="K23" s="6">
        <v>8</v>
      </c>
      <c r="L23" s="6">
        <v>8</v>
      </c>
    </row>
    <row r="24" spans="1:12" ht="12.75">
      <c r="A24" s="6">
        <v>250</v>
      </c>
      <c r="B24" s="6">
        <v>10</v>
      </c>
      <c r="C24" s="6">
        <v>7</v>
      </c>
      <c r="D24" s="6">
        <v>21</v>
      </c>
      <c r="E24" s="6">
        <v>3528</v>
      </c>
      <c r="F24" s="104">
        <f t="shared" si="1"/>
        <v>200</v>
      </c>
      <c r="G24" s="6">
        <v>2339</v>
      </c>
      <c r="H24" s="6">
        <v>41.67</v>
      </c>
      <c r="I24" s="6" t="s">
        <v>178</v>
      </c>
      <c r="J24" s="6"/>
      <c r="K24" s="6">
        <v>7</v>
      </c>
      <c r="L24" s="6">
        <v>7</v>
      </c>
    </row>
    <row r="25" spans="1:12" ht="12.75">
      <c r="A25" s="6">
        <v>250</v>
      </c>
      <c r="B25" s="6">
        <v>10</v>
      </c>
      <c r="C25" s="6">
        <v>7</v>
      </c>
      <c r="D25" s="6">
        <v>64</v>
      </c>
      <c r="E25" s="6">
        <v>1700</v>
      </c>
      <c r="F25" s="104">
        <f>B25*20</f>
        <v>200</v>
      </c>
      <c r="G25" s="6">
        <v>2339</v>
      </c>
      <c r="H25" s="6">
        <v>53.53</v>
      </c>
      <c r="I25" s="6"/>
      <c r="J25" s="6" t="s">
        <v>178</v>
      </c>
      <c r="K25" s="6">
        <v>7</v>
      </c>
      <c r="L25" s="6">
        <v>7</v>
      </c>
    </row>
    <row r="26" spans="1:12" ht="12.75">
      <c r="A26" s="6">
        <v>320</v>
      </c>
      <c r="B26" s="6">
        <v>9</v>
      </c>
      <c r="C26" s="6">
        <v>8</v>
      </c>
      <c r="D26" s="6">
        <v>69</v>
      </c>
      <c r="E26" s="6">
        <v>210</v>
      </c>
      <c r="F26" s="104">
        <f t="shared" si="1"/>
        <v>180</v>
      </c>
      <c r="G26" s="6">
        <v>12977</v>
      </c>
      <c r="H26" s="6">
        <v>0</v>
      </c>
      <c r="I26" s="6" t="s">
        <v>178</v>
      </c>
      <c r="J26" s="6"/>
      <c r="K26" s="6">
        <v>8</v>
      </c>
      <c r="L26" s="6">
        <v>8</v>
      </c>
    </row>
    <row r="27" spans="1:12" ht="12.75">
      <c r="A27" s="6">
        <v>320</v>
      </c>
      <c r="B27" s="6">
        <v>9</v>
      </c>
      <c r="C27" s="6">
        <v>7</v>
      </c>
      <c r="D27" s="6">
        <v>108</v>
      </c>
      <c r="E27" s="6">
        <v>2605</v>
      </c>
      <c r="F27" s="104">
        <f t="shared" si="1"/>
        <v>180</v>
      </c>
      <c r="G27" s="6">
        <v>11691</v>
      </c>
      <c r="H27" s="6">
        <v>0</v>
      </c>
      <c r="I27" s="6"/>
      <c r="J27" s="6" t="s">
        <v>178</v>
      </c>
      <c r="K27" s="6">
        <v>7</v>
      </c>
      <c r="L27" s="6">
        <v>7</v>
      </c>
    </row>
    <row r="28" spans="1:12" ht="12.75">
      <c r="A28" s="6">
        <v>35</v>
      </c>
      <c r="B28" s="6">
        <v>10</v>
      </c>
      <c r="C28" s="6">
        <v>9</v>
      </c>
      <c r="D28" s="6">
        <v>17</v>
      </c>
      <c r="E28" s="6">
        <v>151</v>
      </c>
      <c r="F28" s="104">
        <f t="shared" si="1"/>
        <v>200</v>
      </c>
      <c r="G28" s="6">
        <v>266</v>
      </c>
      <c r="H28" s="6">
        <v>0</v>
      </c>
      <c r="I28" s="6" t="s">
        <v>178</v>
      </c>
      <c r="J28" s="6"/>
      <c r="K28" s="6">
        <v>9</v>
      </c>
      <c r="L28" s="6">
        <v>9</v>
      </c>
    </row>
    <row r="29" spans="1:12" ht="12.75">
      <c r="A29" s="6">
        <v>35</v>
      </c>
      <c r="B29" s="6">
        <v>10</v>
      </c>
      <c r="C29" s="6">
        <v>9</v>
      </c>
      <c r="D29" s="6">
        <v>45</v>
      </c>
      <c r="E29" s="6">
        <v>371</v>
      </c>
      <c r="F29" s="104">
        <f t="shared" si="1"/>
        <v>200</v>
      </c>
      <c r="G29" s="6">
        <v>1143</v>
      </c>
      <c r="H29" s="6">
        <v>0</v>
      </c>
      <c r="I29" s="6"/>
      <c r="J29" s="6" t="s">
        <v>178</v>
      </c>
      <c r="K29" s="6">
        <v>9</v>
      </c>
      <c r="L29" s="6">
        <v>9</v>
      </c>
    </row>
    <row r="31" ht="12.75">
      <c r="A31" t="s">
        <v>123</v>
      </c>
    </row>
    <row r="41" ht="12.75">
      <c r="A41" t="s">
        <v>52</v>
      </c>
    </row>
    <row r="42" ht="12.75">
      <c r="A42" t="s">
        <v>53</v>
      </c>
    </row>
  </sheetData>
  <mergeCells count="5">
    <mergeCell ref="J4:K4"/>
    <mergeCell ref="B4:C4"/>
    <mergeCell ref="D4:E4"/>
    <mergeCell ref="F4:G4"/>
    <mergeCell ref="H4:I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workbookViewId="0" topLeftCell="A1">
      <selection activeCell="H24" sqref="A1:IV16384"/>
    </sheetView>
  </sheetViews>
  <sheetFormatPr defaultColWidth="11.00390625" defaultRowHeight="12.75"/>
  <cols>
    <col min="1" max="1" width="15.75390625" style="0" customWidth="1"/>
    <col min="2" max="2" width="5.375" style="0" bestFit="1" customWidth="1"/>
    <col min="3" max="3" width="6.75390625" style="0" bestFit="1" customWidth="1"/>
    <col min="4" max="4" width="14.00390625" style="0" bestFit="1" customWidth="1"/>
    <col min="5" max="5" width="9.00390625" style="0" bestFit="1" customWidth="1"/>
    <col min="6" max="7" width="9.75390625" style="0" bestFit="1" customWidth="1"/>
    <col min="8" max="8" width="8.00390625" style="0" bestFit="1" customWidth="1"/>
    <col min="9" max="9" width="12.875" style="0" bestFit="1" customWidth="1"/>
    <col min="10" max="10" width="6.00390625" style="0" bestFit="1" customWidth="1"/>
  </cols>
  <sheetData>
    <row r="1" ht="12.75">
      <c r="A1" t="s">
        <v>67</v>
      </c>
    </row>
    <row r="2" ht="12.75">
      <c r="A2" t="s">
        <v>140</v>
      </c>
    </row>
    <row r="3" spans="1:2" ht="13.5" thickBot="1">
      <c r="A3" s="130"/>
      <c r="B3" s="130"/>
    </row>
    <row r="4" spans="1:10" ht="12.75">
      <c r="A4" s="117" t="s">
        <v>229</v>
      </c>
      <c r="B4" s="151"/>
      <c r="C4" s="113" t="s">
        <v>104</v>
      </c>
      <c r="D4" s="112" t="s">
        <v>134</v>
      </c>
      <c r="E4" s="143" t="s">
        <v>133</v>
      </c>
      <c r="F4" s="112" t="s">
        <v>214</v>
      </c>
      <c r="G4" s="151" t="s">
        <v>214</v>
      </c>
      <c r="H4" s="113" t="s">
        <v>222</v>
      </c>
      <c r="I4" s="113" t="s">
        <v>79</v>
      </c>
      <c r="J4" s="113" t="s">
        <v>223</v>
      </c>
    </row>
    <row r="5" spans="1:10" ht="13.5" thickBot="1">
      <c r="A5" s="122" t="s">
        <v>230</v>
      </c>
      <c r="B5" s="125" t="s">
        <v>107</v>
      </c>
      <c r="C5" s="126" t="s">
        <v>105</v>
      </c>
      <c r="D5" s="122" t="s">
        <v>110</v>
      </c>
      <c r="E5" s="144" t="s">
        <v>219</v>
      </c>
      <c r="F5" s="124" t="s">
        <v>111</v>
      </c>
      <c r="G5" s="148" t="s">
        <v>112</v>
      </c>
      <c r="H5" s="123" t="s">
        <v>76</v>
      </c>
      <c r="I5" s="126" t="s">
        <v>80</v>
      </c>
      <c r="J5" s="126" t="s">
        <v>224</v>
      </c>
    </row>
    <row r="6" spans="1:10" ht="12.75">
      <c r="A6" s="7" t="s">
        <v>106</v>
      </c>
      <c r="B6" s="149">
        <v>55</v>
      </c>
      <c r="C6" s="8" t="s">
        <v>183</v>
      </c>
      <c r="D6" s="160">
        <v>7</v>
      </c>
      <c r="E6" s="8">
        <v>7</v>
      </c>
      <c r="F6" s="7">
        <v>31</v>
      </c>
      <c r="G6" s="149">
        <v>2241</v>
      </c>
      <c r="H6" s="8">
        <f aca="true" t="shared" si="0" ref="H6:H13">MAX(D6,E6)*20</f>
        <v>140</v>
      </c>
      <c r="I6" s="145">
        <v>19060</v>
      </c>
      <c r="J6" s="145">
        <v>33.33</v>
      </c>
    </row>
    <row r="7" spans="1:10" ht="12.75">
      <c r="A7" s="76" t="s">
        <v>106</v>
      </c>
      <c r="B7" s="150">
        <v>55</v>
      </c>
      <c r="C7" s="80" t="s">
        <v>183</v>
      </c>
      <c r="D7" s="105">
        <v>7</v>
      </c>
      <c r="E7" s="80">
        <v>7</v>
      </c>
      <c r="F7" s="79">
        <v>31</v>
      </c>
      <c r="G7" s="150">
        <v>8203</v>
      </c>
      <c r="H7" s="80">
        <f t="shared" si="0"/>
        <v>140</v>
      </c>
      <c r="I7" s="141">
        <v>74721</v>
      </c>
      <c r="J7" s="141">
        <v>16.67</v>
      </c>
    </row>
    <row r="8" spans="1:10" ht="12.75">
      <c r="A8" s="9" t="s">
        <v>106</v>
      </c>
      <c r="B8" s="150">
        <v>165</v>
      </c>
      <c r="C8" s="80" t="s">
        <v>108</v>
      </c>
      <c r="D8" s="105">
        <v>8</v>
      </c>
      <c r="E8" s="80">
        <v>7</v>
      </c>
      <c r="F8" s="79">
        <v>75</v>
      </c>
      <c r="G8" s="150">
        <v>428</v>
      </c>
      <c r="H8" s="10">
        <f t="shared" si="0"/>
        <v>160</v>
      </c>
      <c r="I8" s="141">
        <v>4554</v>
      </c>
      <c r="J8" s="141">
        <v>0</v>
      </c>
    </row>
    <row r="9" spans="1:10" ht="12.75">
      <c r="A9" s="9" t="s">
        <v>106</v>
      </c>
      <c r="B9" s="150">
        <v>245</v>
      </c>
      <c r="C9" s="80" t="s">
        <v>183</v>
      </c>
      <c r="D9" s="105">
        <v>7</v>
      </c>
      <c r="E9" s="80">
        <v>6</v>
      </c>
      <c r="F9" s="79">
        <v>52</v>
      </c>
      <c r="G9" s="150">
        <v>371</v>
      </c>
      <c r="H9" s="10">
        <f t="shared" si="0"/>
        <v>140</v>
      </c>
      <c r="I9" s="141">
        <v>6763</v>
      </c>
      <c r="J9" s="141">
        <v>0</v>
      </c>
    </row>
    <row r="10" spans="1:10" ht="12.75">
      <c r="A10" s="9" t="s">
        <v>106</v>
      </c>
      <c r="B10" s="150">
        <v>290</v>
      </c>
      <c r="C10" s="80" t="s">
        <v>108</v>
      </c>
      <c r="D10" s="105">
        <v>9</v>
      </c>
      <c r="E10" s="80">
        <v>7</v>
      </c>
      <c r="F10" s="79">
        <v>20</v>
      </c>
      <c r="G10" s="150">
        <v>164</v>
      </c>
      <c r="H10" s="10">
        <f t="shared" si="0"/>
        <v>180</v>
      </c>
      <c r="I10" s="141">
        <v>1850</v>
      </c>
      <c r="J10" s="141">
        <v>50</v>
      </c>
    </row>
    <row r="11" spans="1:10" ht="12.75">
      <c r="A11" s="9" t="s">
        <v>106</v>
      </c>
      <c r="B11" s="150">
        <v>290</v>
      </c>
      <c r="C11" s="80" t="s">
        <v>108</v>
      </c>
      <c r="D11" s="105">
        <v>9</v>
      </c>
      <c r="E11" s="80">
        <v>7</v>
      </c>
      <c r="F11" s="79">
        <v>20</v>
      </c>
      <c r="G11" s="150">
        <v>6970</v>
      </c>
      <c r="H11" s="10">
        <f t="shared" si="0"/>
        <v>180</v>
      </c>
      <c r="I11" s="141">
        <v>136529</v>
      </c>
      <c r="J11" s="141">
        <v>16.67</v>
      </c>
    </row>
    <row r="12" spans="1:10" ht="12.75">
      <c r="A12" s="9" t="s">
        <v>106</v>
      </c>
      <c r="B12" s="150">
        <v>350</v>
      </c>
      <c r="C12" s="80" t="s">
        <v>183</v>
      </c>
      <c r="D12" s="105">
        <v>9</v>
      </c>
      <c r="E12" s="80">
        <v>8</v>
      </c>
      <c r="F12" s="79">
        <v>27</v>
      </c>
      <c r="G12" s="150">
        <v>848</v>
      </c>
      <c r="H12" s="10">
        <f t="shared" si="0"/>
        <v>180</v>
      </c>
      <c r="I12" s="141">
        <v>1820</v>
      </c>
      <c r="J12" s="141">
        <v>57.14</v>
      </c>
    </row>
    <row r="13" spans="1:10" ht="12.75">
      <c r="A13" s="9" t="s">
        <v>106</v>
      </c>
      <c r="B13" s="150">
        <v>350</v>
      </c>
      <c r="C13" s="80" t="s">
        <v>183</v>
      </c>
      <c r="D13" s="105">
        <v>9</v>
      </c>
      <c r="E13" s="80">
        <v>8</v>
      </c>
      <c r="F13" s="79">
        <v>27</v>
      </c>
      <c r="G13" s="150">
        <v>11481</v>
      </c>
      <c r="H13" s="10">
        <f t="shared" si="0"/>
        <v>180</v>
      </c>
      <c r="I13" s="141">
        <v>64592</v>
      </c>
      <c r="J13" s="141">
        <v>25</v>
      </c>
    </row>
    <row r="14" spans="1:10" ht="12.75">
      <c r="A14" s="42"/>
      <c r="B14" s="159"/>
      <c r="C14" s="71"/>
      <c r="D14" s="155"/>
      <c r="E14" s="43"/>
      <c r="F14" s="42"/>
      <c r="G14" s="69"/>
      <c r="H14" s="43"/>
      <c r="I14" s="136"/>
      <c r="J14" s="136"/>
    </row>
    <row r="15" spans="1:10" ht="12.75">
      <c r="A15" s="9" t="s">
        <v>113</v>
      </c>
      <c r="B15" s="6">
        <v>55</v>
      </c>
      <c r="C15" s="10" t="s">
        <v>183</v>
      </c>
      <c r="D15" s="154">
        <v>14</v>
      </c>
      <c r="E15" s="10" t="s">
        <v>139</v>
      </c>
      <c r="F15" s="9">
        <v>346</v>
      </c>
      <c r="G15" s="6" t="s">
        <v>203</v>
      </c>
      <c r="H15" s="28">
        <v>140</v>
      </c>
      <c r="I15" s="135" t="s">
        <v>203</v>
      </c>
      <c r="J15" s="135" t="s">
        <v>203</v>
      </c>
    </row>
    <row r="16" spans="1:10" ht="12.75">
      <c r="A16" s="9" t="s">
        <v>113</v>
      </c>
      <c r="B16" s="150">
        <v>165</v>
      </c>
      <c r="C16" s="80" t="s">
        <v>108</v>
      </c>
      <c r="D16" s="154">
        <v>12</v>
      </c>
      <c r="E16" s="10">
        <v>12</v>
      </c>
      <c r="F16" s="9">
        <v>353</v>
      </c>
      <c r="G16" s="6">
        <v>6275</v>
      </c>
      <c r="H16" s="28">
        <f aca="true" t="shared" si="1" ref="H16:H21">MAX(D16,E16)*10</f>
        <v>120</v>
      </c>
      <c r="I16" s="135">
        <v>17875</v>
      </c>
      <c r="J16" s="135">
        <v>0</v>
      </c>
    </row>
    <row r="17" spans="1:10" ht="12.75">
      <c r="A17" s="9" t="s">
        <v>113</v>
      </c>
      <c r="B17" s="150">
        <v>245</v>
      </c>
      <c r="C17" s="80" t="s">
        <v>183</v>
      </c>
      <c r="D17" s="154">
        <v>16</v>
      </c>
      <c r="E17" s="10">
        <v>11</v>
      </c>
      <c r="F17" s="9">
        <v>152</v>
      </c>
      <c r="G17" s="6">
        <v>15301</v>
      </c>
      <c r="H17" s="28">
        <f t="shared" si="1"/>
        <v>160</v>
      </c>
      <c r="I17" s="135">
        <v>18270</v>
      </c>
      <c r="J17" s="135">
        <v>63.75</v>
      </c>
    </row>
    <row r="18" spans="1:10" ht="12.75">
      <c r="A18" s="9" t="s">
        <v>113</v>
      </c>
      <c r="B18" s="150">
        <v>245</v>
      </c>
      <c r="C18" s="80" t="s">
        <v>183</v>
      </c>
      <c r="D18" s="154">
        <v>16</v>
      </c>
      <c r="E18" s="10">
        <v>11</v>
      </c>
      <c r="F18" s="9">
        <v>152</v>
      </c>
      <c r="G18" s="6">
        <v>25032</v>
      </c>
      <c r="H18" s="28">
        <f t="shared" si="1"/>
        <v>160</v>
      </c>
      <c r="I18" s="135">
        <v>62287</v>
      </c>
      <c r="J18" s="135">
        <v>58.33</v>
      </c>
    </row>
    <row r="19" spans="1:10" ht="12.75">
      <c r="A19" s="9" t="s">
        <v>113</v>
      </c>
      <c r="B19" s="150">
        <v>290</v>
      </c>
      <c r="C19" s="80" t="s">
        <v>108</v>
      </c>
      <c r="D19" s="154">
        <v>16</v>
      </c>
      <c r="E19" s="10">
        <v>11</v>
      </c>
      <c r="F19" s="9">
        <v>153</v>
      </c>
      <c r="G19" s="6">
        <v>8527</v>
      </c>
      <c r="H19" s="28">
        <f t="shared" si="1"/>
        <v>160</v>
      </c>
      <c r="I19" s="135">
        <v>18270</v>
      </c>
      <c r="J19" s="135">
        <v>63.75</v>
      </c>
    </row>
    <row r="20" spans="1:10" ht="12.75">
      <c r="A20" s="9" t="s">
        <v>113</v>
      </c>
      <c r="B20" s="150">
        <v>290</v>
      </c>
      <c r="C20" s="80" t="s">
        <v>108</v>
      </c>
      <c r="D20" s="154">
        <v>16</v>
      </c>
      <c r="E20" s="10">
        <v>11</v>
      </c>
      <c r="F20" s="9">
        <v>153</v>
      </c>
      <c r="G20" s="6">
        <v>47546</v>
      </c>
      <c r="H20" s="28">
        <f t="shared" si="1"/>
        <v>160</v>
      </c>
      <c r="I20" s="135">
        <v>127141</v>
      </c>
      <c r="J20" s="135">
        <v>52.22</v>
      </c>
    </row>
    <row r="21" spans="1:10" ht="12.75">
      <c r="A21" s="9" t="s">
        <v>113</v>
      </c>
      <c r="B21" s="150">
        <v>350</v>
      </c>
      <c r="C21" s="80" t="s">
        <v>183</v>
      </c>
      <c r="D21" s="154">
        <v>17</v>
      </c>
      <c r="E21" s="10">
        <v>14</v>
      </c>
      <c r="F21" s="9">
        <v>334</v>
      </c>
      <c r="G21" s="6">
        <v>4631</v>
      </c>
      <c r="H21" s="28">
        <f t="shared" si="1"/>
        <v>170</v>
      </c>
      <c r="I21" s="135">
        <v>4700</v>
      </c>
      <c r="J21" s="135">
        <v>76.92</v>
      </c>
    </row>
    <row r="22" spans="1:10" ht="12.75">
      <c r="A22" s="42"/>
      <c r="B22" s="69"/>
      <c r="C22" s="43"/>
      <c r="D22" s="155"/>
      <c r="E22" s="43"/>
      <c r="F22" s="42"/>
      <c r="G22" s="69"/>
      <c r="H22" s="43"/>
      <c r="I22" s="136"/>
      <c r="J22" s="136"/>
    </row>
    <row r="23" spans="1:10" ht="12.75">
      <c r="A23" s="9" t="s">
        <v>114</v>
      </c>
      <c r="B23" s="165">
        <v>0</v>
      </c>
      <c r="C23" s="166" t="s">
        <v>116</v>
      </c>
      <c r="D23" s="167">
        <v>10</v>
      </c>
      <c r="E23" s="166" t="s">
        <v>203</v>
      </c>
      <c r="F23" s="164">
        <v>407</v>
      </c>
      <c r="G23" s="165">
        <v>42946</v>
      </c>
      <c r="H23" s="10">
        <f aca="true" t="shared" si="2" ref="H23:H29">MAX(D23,E23)*20</f>
        <v>200</v>
      </c>
      <c r="I23" s="168">
        <v>18379</v>
      </c>
      <c r="J23" s="168" t="s">
        <v>203</v>
      </c>
    </row>
    <row r="24" spans="1:10" ht="12.75">
      <c r="A24" s="9" t="s">
        <v>114</v>
      </c>
      <c r="B24" s="39">
        <v>51</v>
      </c>
      <c r="C24" s="10" t="s">
        <v>116</v>
      </c>
      <c r="D24" s="154">
        <v>8</v>
      </c>
      <c r="E24" s="10">
        <v>8</v>
      </c>
      <c r="F24" s="9">
        <v>1871</v>
      </c>
      <c r="G24" s="39">
        <v>2954</v>
      </c>
      <c r="H24" s="10">
        <f t="shared" si="2"/>
        <v>160</v>
      </c>
      <c r="I24" s="135">
        <v>2077</v>
      </c>
      <c r="J24" s="135">
        <v>0</v>
      </c>
    </row>
    <row r="25" spans="1:10" ht="12.75">
      <c r="A25" s="9" t="s">
        <v>114</v>
      </c>
      <c r="B25" s="39">
        <v>103</v>
      </c>
      <c r="C25" s="10" t="s">
        <v>117</v>
      </c>
      <c r="D25" s="154">
        <v>7</v>
      </c>
      <c r="E25" s="10">
        <v>7</v>
      </c>
      <c r="F25" s="9">
        <v>131</v>
      </c>
      <c r="G25" s="39">
        <v>203</v>
      </c>
      <c r="H25" s="10">
        <f t="shared" si="2"/>
        <v>140</v>
      </c>
      <c r="I25" s="135">
        <v>158</v>
      </c>
      <c r="J25" s="135">
        <v>0</v>
      </c>
    </row>
    <row r="26" spans="1:10" ht="12.75">
      <c r="A26" s="79" t="s">
        <v>114</v>
      </c>
      <c r="B26" s="150">
        <v>154</v>
      </c>
      <c r="C26" s="80" t="s">
        <v>116</v>
      </c>
      <c r="D26" s="105">
        <v>9</v>
      </c>
      <c r="E26" s="80">
        <v>9</v>
      </c>
      <c r="F26" s="79">
        <v>369</v>
      </c>
      <c r="G26" s="150">
        <v>25476</v>
      </c>
      <c r="H26" s="10">
        <f t="shared" si="2"/>
        <v>180</v>
      </c>
      <c r="I26" s="141">
        <v>5970</v>
      </c>
      <c r="J26" s="141">
        <v>37.5</v>
      </c>
    </row>
    <row r="27" spans="1:10" ht="12.75">
      <c r="A27" s="79" t="s">
        <v>114</v>
      </c>
      <c r="B27" s="150">
        <v>206</v>
      </c>
      <c r="C27" s="80" t="s">
        <v>116</v>
      </c>
      <c r="D27" s="105">
        <v>12</v>
      </c>
      <c r="E27" s="80" t="s">
        <v>203</v>
      </c>
      <c r="F27" s="79">
        <v>122</v>
      </c>
      <c r="G27" s="150">
        <v>37148</v>
      </c>
      <c r="H27" s="10">
        <f t="shared" si="2"/>
        <v>240</v>
      </c>
      <c r="I27" s="141">
        <v>4500</v>
      </c>
      <c r="J27" s="141" t="s">
        <v>203</v>
      </c>
    </row>
    <row r="28" spans="1:10" ht="12.75">
      <c r="A28" s="9" t="s">
        <v>114</v>
      </c>
      <c r="B28" s="39">
        <v>257</v>
      </c>
      <c r="C28" s="10" t="s">
        <v>116</v>
      </c>
      <c r="D28" s="154">
        <v>7</v>
      </c>
      <c r="E28" s="10">
        <v>7</v>
      </c>
      <c r="F28" s="9">
        <v>462</v>
      </c>
      <c r="G28" s="39">
        <v>870</v>
      </c>
      <c r="H28" s="10">
        <f t="shared" si="2"/>
        <v>140</v>
      </c>
      <c r="I28" s="135">
        <v>5392</v>
      </c>
      <c r="J28" s="135">
        <v>0</v>
      </c>
    </row>
    <row r="29" spans="1:10" ht="12.75">
      <c r="A29" s="9" t="s">
        <v>114</v>
      </c>
      <c r="B29" s="39">
        <v>308</v>
      </c>
      <c r="C29" s="10" t="s">
        <v>118</v>
      </c>
      <c r="D29" s="154">
        <v>6</v>
      </c>
      <c r="E29" s="10">
        <v>6</v>
      </c>
      <c r="F29" s="9">
        <v>583</v>
      </c>
      <c r="G29" s="39">
        <v>120</v>
      </c>
      <c r="H29" s="10">
        <f t="shared" si="2"/>
        <v>120</v>
      </c>
      <c r="I29" s="135">
        <v>134</v>
      </c>
      <c r="J29" s="135">
        <v>0</v>
      </c>
    </row>
    <row r="30" spans="1:10" ht="12.75">
      <c r="A30" s="42"/>
      <c r="B30" s="69"/>
      <c r="C30" s="43"/>
      <c r="D30" s="155"/>
      <c r="E30" s="43"/>
      <c r="F30" s="42"/>
      <c r="G30" s="69"/>
      <c r="H30" s="43"/>
      <c r="I30" s="136"/>
      <c r="J30" s="136"/>
    </row>
    <row r="31" spans="1:10" ht="12.75">
      <c r="A31" s="9" t="s">
        <v>115</v>
      </c>
      <c r="B31" s="165">
        <v>0</v>
      </c>
      <c r="C31" s="10" t="s">
        <v>116</v>
      </c>
      <c r="D31" s="154">
        <v>17</v>
      </c>
      <c r="E31" s="10" t="s">
        <v>139</v>
      </c>
      <c r="F31" s="9">
        <v>14251</v>
      </c>
      <c r="G31" s="39">
        <v>15090</v>
      </c>
      <c r="H31" s="10">
        <f>MAX(D31,E31)*10</f>
        <v>170</v>
      </c>
      <c r="I31" s="135" t="s">
        <v>203</v>
      </c>
      <c r="J31" s="135" t="s">
        <v>203</v>
      </c>
    </row>
    <row r="32" spans="1:10" ht="12.75">
      <c r="A32" s="9" t="s">
        <v>115</v>
      </c>
      <c r="B32" s="39">
        <v>51</v>
      </c>
      <c r="C32" s="26" t="s">
        <v>116</v>
      </c>
      <c r="D32" s="162" t="s">
        <v>139</v>
      </c>
      <c r="E32" s="26" t="s">
        <v>203</v>
      </c>
      <c r="F32" s="25">
        <v>29233</v>
      </c>
      <c r="G32" s="161" t="s">
        <v>203</v>
      </c>
      <c r="H32" s="10" t="s">
        <v>203</v>
      </c>
      <c r="I32" s="163" t="s">
        <v>203</v>
      </c>
      <c r="J32" s="163" t="s">
        <v>203</v>
      </c>
    </row>
    <row r="33" spans="1:10" ht="12.75">
      <c r="A33" s="9" t="s">
        <v>115</v>
      </c>
      <c r="B33" s="39">
        <v>103</v>
      </c>
      <c r="C33" s="26" t="s">
        <v>117</v>
      </c>
      <c r="D33" s="162">
        <v>16</v>
      </c>
      <c r="E33" s="26" t="s">
        <v>139</v>
      </c>
      <c r="F33" s="25">
        <v>3244</v>
      </c>
      <c r="G33" s="161">
        <v>4479</v>
      </c>
      <c r="H33" s="10">
        <f aca="true" t="shared" si="3" ref="H33:H39">MAX(D33,E33)*10</f>
        <v>160</v>
      </c>
      <c r="I33" s="163" t="s">
        <v>203</v>
      </c>
      <c r="J33" s="163" t="s">
        <v>203</v>
      </c>
    </row>
    <row r="34" spans="1:10" ht="12.75">
      <c r="A34" s="9" t="s">
        <v>115</v>
      </c>
      <c r="B34" s="150">
        <v>154</v>
      </c>
      <c r="C34" s="26" t="s">
        <v>116</v>
      </c>
      <c r="D34" s="162">
        <v>16</v>
      </c>
      <c r="E34" s="26" t="s">
        <v>139</v>
      </c>
      <c r="F34" s="25">
        <v>1146</v>
      </c>
      <c r="G34" s="161">
        <v>6446</v>
      </c>
      <c r="H34" s="10">
        <f t="shared" si="3"/>
        <v>160</v>
      </c>
      <c r="I34" s="163" t="s">
        <v>203</v>
      </c>
      <c r="J34" s="163" t="s">
        <v>203</v>
      </c>
    </row>
    <row r="35" spans="1:10" ht="12.75">
      <c r="A35" s="9" t="s">
        <v>115</v>
      </c>
      <c r="B35" s="150">
        <v>206</v>
      </c>
      <c r="C35" s="26" t="s">
        <v>116</v>
      </c>
      <c r="D35" s="162">
        <v>20</v>
      </c>
      <c r="E35" s="26" t="s">
        <v>139</v>
      </c>
      <c r="F35" s="25">
        <v>1005</v>
      </c>
      <c r="G35" s="161">
        <v>5880</v>
      </c>
      <c r="H35" s="10">
        <f t="shared" si="3"/>
        <v>200</v>
      </c>
      <c r="I35" s="163" t="s">
        <v>203</v>
      </c>
      <c r="J35" s="163" t="s">
        <v>203</v>
      </c>
    </row>
    <row r="36" spans="1:10" ht="12.75">
      <c r="A36" s="9" t="s">
        <v>115</v>
      </c>
      <c r="B36" s="39">
        <v>257</v>
      </c>
      <c r="C36" s="26" t="s">
        <v>116</v>
      </c>
      <c r="D36" s="162">
        <v>13</v>
      </c>
      <c r="E36" s="26">
        <v>12</v>
      </c>
      <c r="F36" s="25">
        <v>2197</v>
      </c>
      <c r="G36" s="161">
        <v>12005</v>
      </c>
      <c r="H36" s="10">
        <f t="shared" si="3"/>
        <v>130</v>
      </c>
      <c r="I36" s="163">
        <v>4910</v>
      </c>
      <c r="J36" s="163">
        <v>72.42</v>
      </c>
    </row>
    <row r="37" spans="1:10" ht="12.75">
      <c r="A37" s="9" t="s">
        <v>115</v>
      </c>
      <c r="B37" s="39">
        <v>257</v>
      </c>
      <c r="C37" s="26" t="s">
        <v>116</v>
      </c>
      <c r="D37" s="162">
        <v>13</v>
      </c>
      <c r="E37" s="26">
        <v>12</v>
      </c>
      <c r="F37" s="25">
        <v>2197</v>
      </c>
      <c r="G37" s="161">
        <v>45738</v>
      </c>
      <c r="H37" s="10">
        <f t="shared" si="3"/>
        <v>130</v>
      </c>
      <c r="I37" s="163">
        <v>17806</v>
      </c>
      <c r="J37" s="163">
        <v>54.55</v>
      </c>
    </row>
    <row r="38" spans="1:10" ht="12.75">
      <c r="A38" s="9" t="s">
        <v>115</v>
      </c>
      <c r="B38" s="161">
        <v>308</v>
      </c>
      <c r="C38" s="26" t="s">
        <v>118</v>
      </c>
      <c r="D38" s="162">
        <v>13</v>
      </c>
      <c r="E38" s="26">
        <v>12</v>
      </c>
      <c r="F38" s="25">
        <v>843</v>
      </c>
      <c r="G38" s="161">
        <v>1240</v>
      </c>
      <c r="H38" s="10">
        <f t="shared" si="3"/>
        <v>130</v>
      </c>
      <c r="I38" s="163">
        <v>2898</v>
      </c>
      <c r="J38" s="163">
        <v>74.35</v>
      </c>
    </row>
    <row r="39" spans="1:10" ht="12.75">
      <c r="A39" s="9" t="s">
        <v>115</v>
      </c>
      <c r="B39" s="161">
        <v>308</v>
      </c>
      <c r="C39" s="26" t="s">
        <v>118</v>
      </c>
      <c r="D39" s="162">
        <v>13</v>
      </c>
      <c r="E39" s="26">
        <v>12</v>
      </c>
      <c r="F39" s="25">
        <v>843</v>
      </c>
      <c r="G39" s="161">
        <v>47043</v>
      </c>
      <c r="H39" s="10">
        <f t="shared" si="3"/>
        <v>130</v>
      </c>
      <c r="I39" s="163">
        <v>2716</v>
      </c>
      <c r="J39" s="163">
        <v>74.35</v>
      </c>
    </row>
    <row r="40" spans="1:10" ht="12.75">
      <c r="A40" s="70"/>
      <c r="B40" s="159"/>
      <c r="C40" s="71"/>
      <c r="D40" s="171"/>
      <c r="E40" s="71"/>
      <c r="F40" s="70"/>
      <c r="G40" s="159"/>
      <c r="H40" s="71"/>
      <c r="I40" s="172"/>
      <c r="J40" s="172"/>
    </row>
    <row r="41" spans="1:10" ht="12.75">
      <c r="A41" s="25" t="s">
        <v>63</v>
      </c>
      <c r="B41" s="161">
        <v>35</v>
      </c>
      <c r="C41" s="26" t="s">
        <v>189</v>
      </c>
      <c r="D41" s="162">
        <v>10</v>
      </c>
      <c r="E41" s="26">
        <v>7</v>
      </c>
      <c r="F41" s="25">
        <v>57</v>
      </c>
      <c r="G41" s="161">
        <v>1089</v>
      </c>
      <c r="H41" s="26">
        <f aca="true" t="shared" si="4" ref="H41:H46">MAX(D41,E41)*20</f>
        <v>200</v>
      </c>
      <c r="I41" s="163">
        <v>6599</v>
      </c>
      <c r="J41" s="163">
        <v>0</v>
      </c>
    </row>
    <row r="42" spans="1:10" ht="12.75">
      <c r="A42" s="25" t="s">
        <v>63</v>
      </c>
      <c r="B42" s="161">
        <v>80</v>
      </c>
      <c r="C42" s="26" t="s">
        <v>64</v>
      </c>
      <c r="D42" s="162">
        <v>8</v>
      </c>
      <c r="E42" s="26">
        <v>7</v>
      </c>
      <c r="F42" s="25">
        <v>14</v>
      </c>
      <c r="G42" s="161">
        <v>168</v>
      </c>
      <c r="H42" s="26">
        <f t="shared" si="4"/>
        <v>160</v>
      </c>
      <c r="I42" s="163">
        <v>2104</v>
      </c>
      <c r="J42" s="163">
        <v>0</v>
      </c>
    </row>
    <row r="43" spans="1:10" ht="12.75">
      <c r="A43" s="25" t="s">
        <v>63</v>
      </c>
      <c r="B43" s="161">
        <v>135</v>
      </c>
      <c r="C43" s="26" t="s">
        <v>186</v>
      </c>
      <c r="D43" s="162">
        <v>7</v>
      </c>
      <c r="E43" s="26">
        <v>6</v>
      </c>
      <c r="F43" s="25">
        <v>87</v>
      </c>
      <c r="G43" s="161">
        <v>544</v>
      </c>
      <c r="H43" s="26">
        <f t="shared" si="4"/>
        <v>140</v>
      </c>
      <c r="I43" s="163">
        <v>11359</v>
      </c>
      <c r="J43" s="163">
        <v>0</v>
      </c>
    </row>
    <row r="44" spans="1:10" ht="12.75">
      <c r="A44" s="25" t="s">
        <v>63</v>
      </c>
      <c r="B44" s="161">
        <v>225</v>
      </c>
      <c r="C44" s="26" t="s">
        <v>65</v>
      </c>
      <c r="D44" s="162">
        <v>8</v>
      </c>
      <c r="E44" s="26">
        <v>6</v>
      </c>
      <c r="F44" s="25">
        <v>68</v>
      </c>
      <c r="G44" s="161">
        <v>331</v>
      </c>
      <c r="H44" s="26">
        <f t="shared" si="4"/>
        <v>160</v>
      </c>
      <c r="I44" s="163">
        <v>5187</v>
      </c>
      <c r="J44" s="163">
        <v>0</v>
      </c>
    </row>
    <row r="45" spans="1:10" ht="12.75">
      <c r="A45" s="25" t="s">
        <v>63</v>
      </c>
      <c r="B45" s="161">
        <v>280</v>
      </c>
      <c r="C45" s="26" t="s">
        <v>64</v>
      </c>
      <c r="D45" s="162">
        <v>6</v>
      </c>
      <c r="E45" s="26">
        <v>5</v>
      </c>
      <c r="F45" s="25">
        <v>45</v>
      </c>
      <c r="G45" s="161">
        <v>44</v>
      </c>
      <c r="H45" s="26">
        <f t="shared" si="4"/>
        <v>120</v>
      </c>
      <c r="I45" s="163">
        <v>840</v>
      </c>
      <c r="J45" s="163">
        <v>0</v>
      </c>
    </row>
    <row r="46" spans="1:10" ht="12.75">
      <c r="A46" s="25" t="s">
        <v>63</v>
      </c>
      <c r="B46" s="161">
        <v>325</v>
      </c>
      <c r="C46" s="26" t="s">
        <v>182</v>
      </c>
      <c r="D46" s="162">
        <v>11</v>
      </c>
      <c r="E46" s="26">
        <v>7</v>
      </c>
      <c r="F46" s="25">
        <v>28</v>
      </c>
      <c r="G46" s="161">
        <v>1303</v>
      </c>
      <c r="H46" s="26">
        <f t="shared" si="4"/>
        <v>220</v>
      </c>
      <c r="I46" s="163">
        <v>10052</v>
      </c>
      <c r="J46" s="163">
        <v>0</v>
      </c>
    </row>
    <row r="47" spans="1:10" ht="12.75">
      <c r="A47" s="70"/>
      <c r="B47" s="159"/>
      <c r="C47" s="71"/>
      <c r="D47" s="171"/>
      <c r="E47" s="71"/>
      <c r="F47" s="70"/>
      <c r="G47" s="159"/>
      <c r="H47" s="71"/>
      <c r="I47" s="172"/>
      <c r="J47" s="172"/>
    </row>
    <row r="48" spans="1:10" ht="12.75">
      <c r="A48" s="25" t="s">
        <v>66</v>
      </c>
      <c r="B48" s="161">
        <v>35</v>
      </c>
      <c r="C48" s="26" t="s">
        <v>189</v>
      </c>
      <c r="D48" s="162">
        <v>17</v>
      </c>
      <c r="E48" s="26">
        <v>13</v>
      </c>
      <c r="F48" s="25">
        <v>187</v>
      </c>
      <c r="G48" s="161">
        <v>3987</v>
      </c>
      <c r="H48" s="10">
        <f aca="true" t="shared" si="5" ref="H48:H53">MAX(D48,E48)*10</f>
        <v>170</v>
      </c>
      <c r="I48" s="163">
        <v>6139</v>
      </c>
      <c r="J48" s="163">
        <v>79.17</v>
      </c>
    </row>
    <row r="49" spans="1:10" ht="12.75">
      <c r="A49" s="25" t="s">
        <v>66</v>
      </c>
      <c r="B49" s="161">
        <v>80</v>
      </c>
      <c r="C49" s="26" t="s">
        <v>64</v>
      </c>
      <c r="D49" s="162">
        <v>15</v>
      </c>
      <c r="E49" s="26">
        <v>11</v>
      </c>
      <c r="F49" s="25">
        <v>728</v>
      </c>
      <c r="G49" s="161">
        <v>3092</v>
      </c>
      <c r="H49" s="10">
        <f t="shared" si="5"/>
        <v>150</v>
      </c>
      <c r="I49" s="163">
        <v>2721</v>
      </c>
      <c r="J49" s="163">
        <v>60</v>
      </c>
    </row>
    <row r="50" spans="1:10" ht="12.75">
      <c r="A50" s="25" t="s">
        <v>66</v>
      </c>
      <c r="B50" s="161">
        <v>135</v>
      </c>
      <c r="C50" s="26" t="s">
        <v>186</v>
      </c>
      <c r="D50" s="162">
        <v>19</v>
      </c>
      <c r="E50" s="26">
        <v>13</v>
      </c>
      <c r="F50" s="25">
        <v>265</v>
      </c>
      <c r="G50" s="161">
        <v>11494</v>
      </c>
      <c r="H50" s="10">
        <f t="shared" si="5"/>
        <v>190</v>
      </c>
      <c r="I50" s="163">
        <v>3120</v>
      </c>
      <c r="J50" s="163">
        <v>66.67</v>
      </c>
    </row>
    <row r="51" spans="1:10" ht="12.75">
      <c r="A51" s="25" t="s">
        <v>66</v>
      </c>
      <c r="B51" s="161">
        <v>225</v>
      </c>
      <c r="C51" s="26" t="s">
        <v>65</v>
      </c>
      <c r="D51" s="162">
        <v>16</v>
      </c>
      <c r="E51" s="26" t="s">
        <v>139</v>
      </c>
      <c r="F51" s="25">
        <v>713</v>
      </c>
      <c r="G51" s="161">
        <v>3102</v>
      </c>
      <c r="H51" s="10">
        <f t="shared" si="5"/>
        <v>160</v>
      </c>
      <c r="I51" s="163" t="s">
        <v>203</v>
      </c>
      <c r="J51" s="163" t="s">
        <v>203</v>
      </c>
    </row>
    <row r="52" spans="1:10" ht="12.75">
      <c r="A52" s="25" t="s">
        <v>66</v>
      </c>
      <c r="B52" s="161">
        <v>280</v>
      </c>
      <c r="C52" s="26" t="s">
        <v>64</v>
      </c>
      <c r="D52" s="162">
        <v>20</v>
      </c>
      <c r="E52" s="26">
        <v>13</v>
      </c>
      <c r="F52" s="25">
        <v>55</v>
      </c>
      <c r="G52" s="161">
        <v>2473</v>
      </c>
      <c r="H52" s="10">
        <f t="shared" si="5"/>
        <v>200</v>
      </c>
      <c r="I52" s="163">
        <v>540</v>
      </c>
      <c r="J52" s="163">
        <v>85.61</v>
      </c>
    </row>
    <row r="53" spans="1:10" ht="12.75">
      <c r="A53" s="25" t="s">
        <v>66</v>
      </c>
      <c r="B53" s="161">
        <v>325</v>
      </c>
      <c r="C53" s="26" t="s">
        <v>182</v>
      </c>
      <c r="D53" s="162">
        <v>17</v>
      </c>
      <c r="E53" s="26">
        <v>11</v>
      </c>
      <c r="F53" s="25">
        <v>248</v>
      </c>
      <c r="G53" s="161">
        <v>2074</v>
      </c>
      <c r="H53" s="10">
        <f t="shared" si="5"/>
        <v>170</v>
      </c>
      <c r="I53" s="163">
        <v>2410</v>
      </c>
      <c r="J53" s="163">
        <v>56.05</v>
      </c>
    </row>
    <row r="54" spans="1:10" ht="12.75">
      <c r="A54" s="70"/>
      <c r="B54" s="159"/>
      <c r="C54" s="71"/>
      <c r="D54" s="171"/>
      <c r="E54" s="71"/>
      <c r="F54" s="70"/>
      <c r="G54" s="159"/>
      <c r="H54" s="71"/>
      <c r="I54" s="172"/>
      <c r="J54" s="172"/>
    </row>
    <row r="55" spans="1:10" ht="12.75">
      <c r="A55" s="25" t="s">
        <v>68</v>
      </c>
      <c r="B55" s="161">
        <v>35</v>
      </c>
      <c r="C55" s="26" t="s">
        <v>189</v>
      </c>
      <c r="D55" s="162">
        <v>9</v>
      </c>
      <c r="E55" s="26">
        <v>7</v>
      </c>
      <c r="F55" s="25">
        <v>9</v>
      </c>
      <c r="G55" s="161">
        <v>284</v>
      </c>
      <c r="H55" s="26">
        <f aca="true" t="shared" si="6" ref="H55:H60">MAX(D55,E55)*20</f>
        <v>180</v>
      </c>
      <c r="I55" s="163">
        <v>4073</v>
      </c>
      <c r="J55" s="163">
        <v>0</v>
      </c>
    </row>
    <row r="56" spans="1:10" ht="12.75">
      <c r="A56" s="25" t="s">
        <v>68</v>
      </c>
      <c r="B56" s="161">
        <v>80</v>
      </c>
      <c r="C56" s="26" t="s">
        <v>64</v>
      </c>
      <c r="D56" s="162">
        <v>5</v>
      </c>
      <c r="E56" s="26">
        <v>5</v>
      </c>
      <c r="F56" s="25">
        <v>64</v>
      </c>
      <c r="G56" s="161">
        <v>19</v>
      </c>
      <c r="H56" s="26">
        <f t="shared" si="6"/>
        <v>100</v>
      </c>
      <c r="I56" s="163">
        <v>12</v>
      </c>
      <c r="J56" s="163">
        <v>0</v>
      </c>
    </row>
    <row r="57" spans="1:10" ht="12.75">
      <c r="A57" s="25" t="s">
        <v>68</v>
      </c>
      <c r="B57" s="161">
        <v>135</v>
      </c>
      <c r="C57" s="26" t="s">
        <v>186</v>
      </c>
      <c r="D57" s="162">
        <v>8</v>
      </c>
      <c r="E57" s="26">
        <v>7</v>
      </c>
      <c r="F57" s="25">
        <v>55</v>
      </c>
      <c r="G57" s="161">
        <v>613</v>
      </c>
      <c r="H57" s="26">
        <f t="shared" si="6"/>
        <v>160</v>
      </c>
      <c r="I57" s="163">
        <v>613</v>
      </c>
      <c r="J57" s="163">
        <v>0</v>
      </c>
    </row>
    <row r="58" spans="1:10" ht="12.75">
      <c r="A58" s="25" t="s">
        <v>68</v>
      </c>
      <c r="B58" s="161">
        <v>225</v>
      </c>
      <c r="C58" s="26" t="s">
        <v>65</v>
      </c>
      <c r="D58" s="162">
        <v>7</v>
      </c>
      <c r="E58" s="26">
        <v>7</v>
      </c>
      <c r="F58" s="25">
        <v>17</v>
      </c>
      <c r="G58" s="161">
        <v>55</v>
      </c>
      <c r="H58" s="26">
        <f t="shared" si="6"/>
        <v>140</v>
      </c>
      <c r="I58" s="163">
        <v>572</v>
      </c>
      <c r="J58" s="163">
        <v>0</v>
      </c>
    </row>
    <row r="59" spans="1:10" ht="12.75">
      <c r="A59" s="25" t="s">
        <v>68</v>
      </c>
      <c r="B59" s="161">
        <v>280</v>
      </c>
      <c r="C59" s="26" t="s">
        <v>64</v>
      </c>
      <c r="D59" s="162">
        <v>6</v>
      </c>
      <c r="E59" s="26">
        <v>4</v>
      </c>
      <c r="F59" s="25">
        <v>44</v>
      </c>
      <c r="G59" s="161">
        <v>23</v>
      </c>
      <c r="H59" s="26">
        <f t="shared" si="6"/>
        <v>120</v>
      </c>
      <c r="I59" s="163">
        <v>36</v>
      </c>
      <c r="J59" s="163">
        <v>0</v>
      </c>
    </row>
    <row r="60" spans="1:10" ht="12.75">
      <c r="A60" s="25" t="s">
        <v>68</v>
      </c>
      <c r="B60" s="161">
        <v>325</v>
      </c>
      <c r="C60" s="26" t="s">
        <v>182</v>
      </c>
      <c r="D60" s="162">
        <v>10</v>
      </c>
      <c r="E60" s="26">
        <v>7</v>
      </c>
      <c r="F60" s="25">
        <v>16</v>
      </c>
      <c r="G60" s="161">
        <v>185</v>
      </c>
      <c r="H60" s="26">
        <f t="shared" si="6"/>
        <v>200</v>
      </c>
      <c r="I60" s="163">
        <v>2570</v>
      </c>
      <c r="J60" s="163">
        <v>0</v>
      </c>
    </row>
    <row r="61" spans="1:10" ht="12.75">
      <c r="A61" s="70"/>
      <c r="B61" s="159"/>
      <c r="C61" s="71"/>
      <c r="D61" s="171"/>
      <c r="E61" s="71"/>
      <c r="F61" s="70"/>
      <c r="G61" s="159"/>
      <c r="H61" s="71"/>
      <c r="I61" s="172"/>
      <c r="J61" s="172"/>
    </row>
    <row r="62" spans="1:10" ht="12.75">
      <c r="A62" s="25" t="s">
        <v>69</v>
      </c>
      <c r="B62" s="161">
        <v>35</v>
      </c>
      <c r="C62" s="26" t="s">
        <v>189</v>
      </c>
      <c r="D62" s="162">
        <v>17</v>
      </c>
      <c r="E62" s="26">
        <v>12</v>
      </c>
      <c r="F62" s="25">
        <v>58</v>
      </c>
      <c r="G62" s="161">
        <v>6882</v>
      </c>
      <c r="H62" s="10">
        <f aca="true" t="shared" si="7" ref="H62:H67">MAX(D62,E62)*10</f>
        <v>170</v>
      </c>
      <c r="I62" s="163">
        <v>4239</v>
      </c>
      <c r="J62" s="163">
        <v>77.33</v>
      </c>
    </row>
    <row r="63" spans="1:10" ht="12.75">
      <c r="A63" s="25" t="s">
        <v>69</v>
      </c>
      <c r="B63" s="161">
        <v>80</v>
      </c>
      <c r="C63" s="26" t="s">
        <v>64</v>
      </c>
      <c r="D63" s="162">
        <v>14</v>
      </c>
      <c r="E63" s="26">
        <v>9</v>
      </c>
      <c r="F63" s="25">
        <v>139</v>
      </c>
      <c r="G63" s="161">
        <v>4963</v>
      </c>
      <c r="H63" s="10">
        <f t="shared" si="7"/>
        <v>140</v>
      </c>
      <c r="I63" s="163">
        <v>4680</v>
      </c>
      <c r="J63" s="163">
        <v>58.06</v>
      </c>
    </row>
    <row r="64" spans="1:10" ht="12.75">
      <c r="A64" s="25" t="s">
        <v>69</v>
      </c>
      <c r="B64" s="161">
        <v>135</v>
      </c>
      <c r="C64" s="26" t="s">
        <v>186</v>
      </c>
      <c r="D64" s="162">
        <v>18</v>
      </c>
      <c r="E64" s="26">
        <v>14</v>
      </c>
      <c r="F64" s="25">
        <v>81</v>
      </c>
      <c r="G64" s="161">
        <v>930</v>
      </c>
      <c r="H64" s="10">
        <f t="shared" si="7"/>
        <v>180</v>
      </c>
      <c r="I64" s="163">
        <v>159</v>
      </c>
      <c r="J64" s="163">
        <v>92.42</v>
      </c>
    </row>
    <row r="65" spans="1:10" ht="12.75">
      <c r="A65" s="25" t="s">
        <v>69</v>
      </c>
      <c r="B65" s="161">
        <v>225</v>
      </c>
      <c r="C65" s="26" t="s">
        <v>65</v>
      </c>
      <c r="D65" s="162">
        <v>13</v>
      </c>
      <c r="E65" s="26">
        <v>9</v>
      </c>
      <c r="F65" s="25">
        <v>115</v>
      </c>
      <c r="G65" s="161">
        <v>513</v>
      </c>
      <c r="H65" s="10">
        <f t="shared" si="7"/>
        <v>130</v>
      </c>
      <c r="I65" s="163">
        <v>2515</v>
      </c>
      <c r="J65" s="163">
        <v>0</v>
      </c>
    </row>
    <row r="66" spans="1:10" ht="12.75">
      <c r="A66" s="25" t="s">
        <v>69</v>
      </c>
      <c r="B66" s="161">
        <v>280</v>
      </c>
      <c r="C66" s="26" t="s">
        <v>64</v>
      </c>
      <c r="D66" s="162">
        <v>12</v>
      </c>
      <c r="E66" s="26">
        <v>7</v>
      </c>
      <c r="F66" s="25">
        <v>71</v>
      </c>
      <c r="G66" s="161">
        <v>1202</v>
      </c>
      <c r="H66" s="10">
        <f t="shared" si="7"/>
        <v>120</v>
      </c>
      <c r="I66" s="163">
        <v>8204</v>
      </c>
      <c r="J66" s="163">
        <v>0</v>
      </c>
    </row>
    <row r="67" spans="1:10" ht="13.5" thickBot="1">
      <c r="A67" s="11" t="s">
        <v>69</v>
      </c>
      <c r="B67" s="147">
        <v>325</v>
      </c>
      <c r="C67" s="12" t="s">
        <v>182</v>
      </c>
      <c r="D67" s="156">
        <v>13</v>
      </c>
      <c r="E67" s="12">
        <v>10</v>
      </c>
      <c r="F67" s="11">
        <v>193</v>
      </c>
      <c r="G67" s="106">
        <v>1253</v>
      </c>
      <c r="H67" s="12">
        <f t="shared" si="7"/>
        <v>130</v>
      </c>
      <c r="I67" s="137">
        <v>4059</v>
      </c>
      <c r="J67" s="137">
        <v>0</v>
      </c>
    </row>
    <row r="69" ht="12.75">
      <c r="A69" s="170" t="s">
        <v>119</v>
      </c>
    </row>
    <row r="70" ht="12.75">
      <c r="A70" s="170" t="s">
        <v>135</v>
      </c>
    </row>
    <row r="71" spans="1:2" ht="12.75">
      <c r="A71" s="170" t="s">
        <v>137</v>
      </c>
      <c r="B71" t="s">
        <v>136</v>
      </c>
    </row>
    <row r="72" spans="1:2" ht="12.75">
      <c r="A72" s="170"/>
      <c r="B72" t="s">
        <v>62</v>
      </c>
    </row>
    <row r="73" ht="12.75">
      <c r="A73" t="s">
        <v>132</v>
      </c>
    </row>
  </sheetData>
  <printOptions/>
  <pageMargins left="0.75" right="0.75" top="1" bottom="1" header="0.5" footer="0.5"/>
  <pageSetup orientation="portrait" paperSize="9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L41"/>
  <sheetViews>
    <sheetView view="pageBreakPreview" zoomScaleSheetLayoutView="100" workbookViewId="0" topLeftCell="A2">
      <selection activeCell="K6" sqref="K6:L37"/>
    </sheetView>
  </sheetViews>
  <sheetFormatPr defaultColWidth="11.00390625" defaultRowHeight="12.75"/>
  <cols>
    <col min="1" max="1" width="17.875" style="0" bestFit="1" customWidth="1"/>
    <col min="2" max="2" width="5.375" style="0" bestFit="1" customWidth="1"/>
    <col min="3" max="3" width="12.75390625" style="0" bestFit="1" customWidth="1"/>
    <col min="4" max="4" width="9.00390625" style="0" bestFit="1" customWidth="1"/>
    <col min="5" max="5" width="12.625" style="0" bestFit="1" customWidth="1"/>
    <col min="6" max="6" width="9.75390625" style="0" bestFit="1" customWidth="1"/>
    <col min="7" max="7" width="9.75390625" style="0" customWidth="1"/>
    <col min="8" max="8" width="8.00390625" style="0" bestFit="1" customWidth="1"/>
    <col min="9" max="9" width="12.875" style="0" bestFit="1" customWidth="1"/>
    <col min="10" max="10" width="6.00390625" style="0" bestFit="1" customWidth="1"/>
    <col min="11" max="11" width="8.75390625" style="0" bestFit="1" customWidth="1"/>
    <col min="12" max="12" width="11.25390625" style="0" bestFit="1" customWidth="1"/>
  </cols>
  <sheetData>
    <row r="2" ht="12.75">
      <c r="A2" t="s">
        <v>228</v>
      </c>
    </row>
    <row r="3" spans="1:2" ht="13.5" thickBot="1">
      <c r="A3" s="130"/>
      <c r="B3" s="130"/>
    </row>
    <row r="4" spans="1:12" ht="12.75">
      <c r="A4" s="117" t="s">
        <v>229</v>
      </c>
      <c r="B4" s="151"/>
      <c r="C4" s="113" t="s">
        <v>104</v>
      </c>
      <c r="D4" s="112" t="s">
        <v>218</v>
      </c>
      <c r="E4" s="143" t="s">
        <v>109</v>
      </c>
      <c r="F4" s="112" t="s">
        <v>214</v>
      </c>
      <c r="G4" s="151" t="s">
        <v>214</v>
      </c>
      <c r="H4" s="113" t="s">
        <v>222</v>
      </c>
      <c r="I4" s="113" t="s">
        <v>79</v>
      </c>
      <c r="J4" s="113" t="s">
        <v>223</v>
      </c>
      <c r="K4" s="157" t="s">
        <v>206</v>
      </c>
      <c r="L4" s="121" t="s">
        <v>207</v>
      </c>
    </row>
    <row r="5" spans="1:12" ht="13.5" thickBot="1">
      <c r="A5" s="122" t="s">
        <v>230</v>
      </c>
      <c r="B5" s="125" t="s">
        <v>107</v>
      </c>
      <c r="C5" s="126" t="s">
        <v>105</v>
      </c>
      <c r="D5" s="122" t="s">
        <v>219</v>
      </c>
      <c r="E5" s="144" t="s">
        <v>110</v>
      </c>
      <c r="F5" s="124" t="s">
        <v>111</v>
      </c>
      <c r="G5" s="148" t="s">
        <v>112</v>
      </c>
      <c r="H5" s="123" t="s">
        <v>76</v>
      </c>
      <c r="I5" s="126" t="s">
        <v>80</v>
      </c>
      <c r="J5" s="126" t="s">
        <v>224</v>
      </c>
      <c r="K5" s="124" t="s">
        <v>197</v>
      </c>
      <c r="L5" s="126" t="s">
        <v>208</v>
      </c>
    </row>
    <row r="6" spans="1:12" ht="12.75">
      <c r="A6" s="158" t="s">
        <v>106</v>
      </c>
      <c r="B6" s="149">
        <v>55</v>
      </c>
      <c r="C6" s="8" t="s">
        <v>183</v>
      </c>
      <c r="D6" s="160">
        <v>7</v>
      </c>
      <c r="E6" s="8">
        <v>7</v>
      </c>
      <c r="F6" s="7">
        <v>65</v>
      </c>
      <c r="G6" s="149">
        <v>79</v>
      </c>
      <c r="H6" s="8">
        <f aca="true" t="shared" si="0" ref="H6:H11">E6*20</f>
        <v>140</v>
      </c>
      <c r="I6" s="145">
        <v>770</v>
      </c>
      <c r="J6" s="145">
        <v>16.67</v>
      </c>
      <c r="K6" s="160" t="s">
        <v>203</v>
      </c>
      <c r="L6" s="153" t="s">
        <v>178</v>
      </c>
    </row>
    <row r="7" spans="1:12" ht="12.75">
      <c r="A7" s="9" t="s">
        <v>106</v>
      </c>
      <c r="B7" s="150">
        <v>165</v>
      </c>
      <c r="C7" s="80" t="s">
        <v>108</v>
      </c>
      <c r="D7" s="105">
        <v>7</v>
      </c>
      <c r="E7" s="80">
        <v>8</v>
      </c>
      <c r="F7" s="79">
        <v>212</v>
      </c>
      <c r="G7" s="150">
        <v>101</v>
      </c>
      <c r="H7" s="10">
        <f>E7*20</f>
        <v>160</v>
      </c>
      <c r="I7" s="141">
        <v>1007</v>
      </c>
      <c r="J7" s="141">
        <v>0</v>
      </c>
      <c r="K7" s="154" t="s">
        <v>203</v>
      </c>
      <c r="L7" s="107" t="s">
        <v>178</v>
      </c>
    </row>
    <row r="8" spans="1:12" ht="12.75">
      <c r="A8" s="9" t="s">
        <v>106</v>
      </c>
      <c r="B8" s="150">
        <v>245</v>
      </c>
      <c r="C8" s="80" t="s">
        <v>183</v>
      </c>
      <c r="D8" s="105">
        <v>6</v>
      </c>
      <c r="E8" s="80">
        <v>7</v>
      </c>
      <c r="F8" s="79">
        <v>70</v>
      </c>
      <c r="G8" s="150">
        <v>44</v>
      </c>
      <c r="H8" s="10">
        <f t="shared" si="0"/>
        <v>140</v>
      </c>
      <c r="I8" s="141">
        <v>270</v>
      </c>
      <c r="J8" s="141">
        <v>0</v>
      </c>
      <c r="K8" s="154" t="s">
        <v>203</v>
      </c>
      <c r="L8" s="107" t="s">
        <v>178</v>
      </c>
    </row>
    <row r="9" spans="1:12" ht="12.75">
      <c r="A9" s="9" t="s">
        <v>106</v>
      </c>
      <c r="B9" s="150">
        <v>290</v>
      </c>
      <c r="C9" s="80" t="s">
        <v>108</v>
      </c>
      <c r="D9" s="105">
        <v>7</v>
      </c>
      <c r="E9" s="80">
        <v>9</v>
      </c>
      <c r="F9" s="79">
        <v>41</v>
      </c>
      <c r="G9" s="150">
        <v>210</v>
      </c>
      <c r="H9" s="10">
        <f t="shared" si="0"/>
        <v>180</v>
      </c>
      <c r="I9" s="141">
        <v>1430</v>
      </c>
      <c r="J9" s="141">
        <v>16.67</v>
      </c>
      <c r="K9" s="154" t="s">
        <v>203</v>
      </c>
      <c r="L9" s="107" t="s">
        <v>178</v>
      </c>
    </row>
    <row r="10" spans="1:12" ht="12.75">
      <c r="A10" s="9" t="s">
        <v>106</v>
      </c>
      <c r="B10" s="150">
        <v>290</v>
      </c>
      <c r="C10" s="80" t="s">
        <v>108</v>
      </c>
      <c r="D10" s="105">
        <v>7</v>
      </c>
      <c r="E10" s="80">
        <v>9</v>
      </c>
      <c r="F10" s="79">
        <v>41</v>
      </c>
      <c r="G10" s="150">
        <v>11219</v>
      </c>
      <c r="H10" s="10">
        <f>E10*20</f>
        <v>180</v>
      </c>
      <c r="I10" s="141">
        <v>324876</v>
      </c>
      <c r="J10" s="141">
        <v>0</v>
      </c>
      <c r="K10" s="154" t="s">
        <v>203</v>
      </c>
      <c r="L10" s="107" t="s">
        <v>178</v>
      </c>
    </row>
    <row r="11" spans="1:12" ht="12.75">
      <c r="A11" s="9" t="s">
        <v>106</v>
      </c>
      <c r="B11" s="150">
        <v>350</v>
      </c>
      <c r="C11" s="80" t="s">
        <v>183</v>
      </c>
      <c r="D11" s="105">
        <v>8</v>
      </c>
      <c r="E11" s="80">
        <v>9</v>
      </c>
      <c r="F11" s="79">
        <v>162</v>
      </c>
      <c r="G11" s="150">
        <v>1251</v>
      </c>
      <c r="H11" s="80">
        <f t="shared" si="0"/>
        <v>180</v>
      </c>
      <c r="I11" s="141">
        <v>2763</v>
      </c>
      <c r="J11" s="141">
        <v>28.57</v>
      </c>
      <c r="K11" s="154" t="s">
        <v>203</v>
      </c>
      <c r="L11" s="10" t="s">
        <v>178</v>
      </c>
    </row>
    <row r="12" spans="1:12" ht="12.75">
      <c r="A12" s="42"/>
      <c r="B12" s="159"/>
      <c r="C12" s="71"/>
      <c r="D12" s="155"/>
      <c r="E12" s="43"/>
      <c r="F12" s="42"/>
      <c r="G12" s="69"/>
      <c r="H12" s="43"/>
      <c r="I12" s="136"/>
      <c r="J12" s="136"/>
      <c r="K12" s="155"/>
      <c r="L12" s="152"/>
    </row>
    <row r="13" spans="1:12" ht="12.75">
      <c r="A13" s="9" t="s">
        <v>113</v>
      </c>
      <c r="B13" s="6">
        <v>55</v>
      </c>
      <c r="C13" s="10" t="s">
        <v>183</v>
      </c>
      <c r="D13" s="154">
        <v>10</v>
      </c>
      <c r="E13" s="10">
        <v>14</v>
      </c>
      <c r="F13" s="9">
        <v>111</v>
      </c>
      <c r="G13" s="6">
        <v>7091</v>
      </c>
      <c r="H13" s="28">
        <f aca="true" t="shared" si="1" ref="H13:H18">E13*10</f>
        <v>140</v>
      </c>
      <c r="I13" s="135">
        <v>4136</v>
      </c>
      <c r="J13" s="135">
        <v>44.44</v>
      </c>
      <c r="K13" s="154" t="s">
        <v>203</v>
      </c>
      <c r="L13" s="10" t="s">
        <v>178</v>
      </c>
    </row>
    <row r="14" spans="1:12" ht="12.75">
      <c r="A14" s="9" t="s">
        <v>113</v>
      </c>
      <c r="B14" s="150">
        <v>165</v>
      </c>
      <c r="C14" s="80" t="s">
        <v>108</v>
      </c>
      <c r="D14" s="154">
        <v>12</v>
      </c>
      <c r="E14" s="10">
        <v>12</v>
      </c>
      <c r="F14" s="9">
        <v>122</v>
      </c>
      <c r="G14" s="6">
        <v>270</v>
      </c>
      <c r="H14" s="28">
        <f t="shared" si="1"/>
        <v>120</v>
      </c>
      <c r="I14" s="135">
        <v>1120</v>
      </c>
      <c r="J14" s="135">
        <v>71.15</v>
      </c>
      <c r="K14" s="154" t="s">
        <v>203</v>
      </c>
      <c r="L14" s="10" t="s">
        <v>178</v>
      </c>
    </row>
    <row r="15" spans="1:12" ht="12.75">
      <c r="A15" s="9" t="s">
        <v>113</v>
      </c>
      <c r="B15" s="150">
        <v>165</v>
      </c>
      <c r="C15" s="80" t="s">
        <v>108</v>
      </c>
      <c r="D15" s="154">
        <v>12</v>
      </c>
      <c r="E15" s="10">
        <v>12</v>
      </c>
      <c r="F15" s="9">
        <v>122</v>
      </c>
      <c r="G15" s="6">
        <v>2593</v>
      </c>
      <c r="H15" s="28">
        <f t="shared" si="1"/>
        <v>120</v>
      </c>
      <c r="I15" s="135">
        <v>17975</v>
      </c>
      <c r="J15" s="135">
        <v>0</v>
      </c>
      <c r="K15" s="154"/>
      <c r="L15" s="10"/>
    </row>
    <row r="16" spans="1:12" ht="12.75">
      <c r="A16" s="9" t="s">
        <v>113</v>
      </c>
      <c r="B16" s="150">
        <v>245</v>
      </c>
      <c r="C16" s="80" t="s">
        <v>183</v>
      </c>
      <c r="D16" s="154"/>
      <c r="E16" s="10">
        <v>18</v>
      </c>
      <c r="F16" s="9">
        <v>3</v>
      </c>
      <c r="G16" s="6"/>
      <c r="H16" s="28">
        <f t="shared" si="1"/>
        <v>180</v>
      </c>
      <c r="I16" s="135"/>
      <c r="J16" s="135"/>
      <c r="K16" s="154" t="s">
        <v>203</v>
      </c>
      <c r="L16" s="10" t="s">
        <v>178</v>
      </c>
    </row>
    <row r="17" spans="1:12" ht="12.75">
      <c r="A17" s="9" t="s">
        <v>113</v>
      </c>
      <c r="B17" s="150">
        <v>290</v>
      </c>
      <c r="C17" s="80" t="s">
        <v>108</v>
      </c>
      <c r="D17" s="154">
        <v>10</v>
      </c>
      <c r="E17" s="10">
        <v>16</v>
      </c>
      <c r="F17" s="9">
        <v>114</v>
      </c>
      <c r="G17" s="6">
        <v>11820</v>
      </c>
      <c r="H17" s="28">
        <f t="shared" si="1"/>
        <v>160</v>
      </c>
      <c r="I17" s="135">
        <v>18260</v>
      </c>
      <c r="J17" s="135">
        <v>64.81</v>
      </c>
      <c r="K17" s="154" t="s">
        <v>203</v>
      </c>
      <c r="L17" s="10" t="s">
        <v>178</v>
      </c>
    </row>
    <row r="18" spans="1:12" ht="12.75">
      <c r="A18" s="9" t="s">
        <v>113</v>
      </c>
      <c r="B18" s="150">
        <v>350</v>
      </c>
      <c r="C18" s="80" t="s">
        <v>183</v>
      </c>
      <c r="D18" s="154">
        <v>12</v>
      </c>
      <c r="E18" s="10">
        <v>17</v>
      </c>
      <c r="F18" s="9">
        <v>127</v>
      </c>
      <c r="G18" s="6">
        <v>5939</v>
      </c>
      <c r="H18" s="28">
        <f t="shared" si="1"/>
        <v>170</v>
      </c>
      <c r="I18" s="135">
        <v>4460</v>
      </c>
      <c r="J18" s="135">
        <v>60.61</v>
      </c>
      <c r="K18" s="154" t="s">
        <v>203</v>
      </c>
      <c r="L18" s="10" t="s">
        <v>178</v>
      </c>
    </row>
    <row r="19" spans="1:12" ht="12.75">
      <c r="A19" s="42"/>
      <c r="B19" s="69"/>
      <c r="C19" s="43"/>
      <c r="D19" s="155"/>
      <c r="E19" s="43"/>
      <c r="F19" s="42"/>
      <c r="G19" s="69"/>
      <c r="H19" s="43"/>
      <c r="I19" s="136"/>
      <c r="J19" s="136"/>
      <c r="K19" s="155"/>
      <c r="L19" s="43"/>
    </row>
    <row r="20" spans="1:12" s="169" customFormat="1" ht="12.75">
      <c r="A20" s="9" t="s">
        <v>114</v>
      </c>
      <c r="B20" s="165">
        <v>0</v>
      </c>
      <c r="C20" s="166" t="s">
        <v>116</v>
      </c>
      <c r="D20" s="167">
        <v>10</v>
      </c>
      <c r="E20" s="166">
        <v>8</v>
      </c>
      <c r="F20" s="164">
        <v>150</v>
      </c>
      <c r="G20" s="165">
        <v>17554</v>
      </c>
      <c r="H20" s="10">
        <f aca="true" t="shared" si="2" ref="H20:H29">MAX(E20,D20)*20</f>
        <v>200</v>
      </c>
      <c r="I20" s="168">
        <v>11640</v>
      </c>
      <c r="J20" s="168">
        <v>33.33</v>
      </c>
      <c r="K20" s="167" t="s">
        <v>203</v>
      </c>
      <c r="L20" s="166" t="s">
        <v>178</v>
      </c>
    </row>
    <row r="21" spans="1:12" s="169" customFormat="1" ht="12.75">
      <c r="A21" s="9" t="s">
        <v>114</v>
      </c>
      <c r="B21" s="165">
        <v>0</v>
      </c>
      <c r="C21" s="166" t="s">
        <v>116</v>
      </c>
      <c r="D21" s="167">
        <v>8</v>
      </c>
      <c r="E21" s="166">
        <v>8</v>
      </c>
      <c r="F21" s="164">
        <v>150</v>
      </c>
      <c r="G21" s="165">
        <v>19827</v>
      </c>
      <c r="H21" s="10">
        <f t="shared" si="2"/>
        <v>160</v>
      </c>
      <c r="I21" s="168">
        <v>13940</v>
      </c>
      <c r="J21" s="168">
        <v>14.29</v>
      </c>
      <c r="K21" s="167" t="s">
        <v>203</v>
      </c>
      <c r="L21" s="166" t="s">
        <v>178</v>
      </c>
    </row>
    <row r="22" spans="1:12" s="169" customFormat="1" ht="12.75">
      <c r="A22" s="9" t="s">
        <v>114</v>
      </c>
      <c r="B22" s="165">
        <v>0</v>
      </c>
      <c r="C22" s="166" t="s">
        <v>116</v>
      </c>
      <c r="D22" s="167">
        <v>8</v>
      </c>
      <c r="E22" s="166">
        <v>8</v>
      </c>
      <c r="F22" s="164">
        <v>150</v>
      </c>
      <c r="G22" s="165">
        <v>22754</v>
      </c>
      <c r="H22" s="10">
        <f t="shared" si="2"/>
        <v>160</v>
      </c>
      <c r="I22" s="168">
        <v>14655</v>
      </c>
      <c r="J22" s="168">
        <v>0</v>
      </c>
      <c r="K22" s="167" t="s">
        <v>203</v>
      </c>
      <c r="L22" s="166" t="s">
        <v>178</v>
      </c>
    </row>
    <row r="23" spans="1:12" ht="12.75">
      <c r="A23" s="9" t="s">
        <v>114</v>
      </c>
      <c r="B23" s="39">
        <v>51</v>
      </c>
      <c r="C23" s="10" t="s">
        <v>116</v>
      </c>
      <c r="D23" s="154">
        <v>8</v>
      </c>
      <c r="E23" s="10">
        <v>8</v>
      </c>
      <c r="F23" s="9">
        <v>237</v>
      </c>
      <c r="G23" s="39">
        <v>2270</v>
      </c>
      <c r="H23" s="10">
        <f t="shared" si="2"/>
        <v>160</v>
      </c>
      <c r="I23" s="135">
        <v>3797</v>
      </c>
      <c r="J23" s="135">
        <v>14.29</v>
      </c>
      <c r="K23" s="154" t="s">
        <v>203</v>
      </c>
      <c r="L23" s="10" t="s">
        <v>178</v>
      </c>
    </row>
    <row r="24" spans="1:12" ht="12.75">
      <c r="A24" s="9" t="s">
        <v>114</v>
      </c>
      <c r="B24" s="39">
        <v>103</v>
      </c>
      <c r="C24" s="10" t="s">
        <v>117</v>
      </c>
      <c r="D24" s="154">
        <v>7</v>
      </c>
      <c r="E24" s="10">
        <v>7</v>
      </c>
      <c r="F24" s="9">
        <v>102</v>
      </c>
      <c r="G24" s="39">
        <v>118</v>
      </c>
      <c r="H24" s="10">
        <f t="shared" si="2"/>
        <v>140</v>
      </c>
      <c r="I24" s="135">
        <v>167</v>
      </c>
      <c r="J24" s="135">
        <v>0</v>
      </c>
      <c r="K24" s="154" t="s">
        <v>203</v>
      </c>
      <c r="L24" s="10" t="s">
        <v>178</v>
      </c>
    </row>
    <row r="25" spans="1:12" ht="12.75">
      <c r="A25" s="79" t="s">
        <v>114</v>
      </c>
      <c r="B25" s="150">
        <v>154</v>
      </c>
      <c r="C25" s="80" t="s">
        <v>116</v>
      </c>
      <c r="D25" s="105">
        <v>9</v>
      </c>
      <c r="E25" s="80">
        <v>9</v>
      </c>
      <c r="F25" s="79">
        <v>247</v>
      </c>
      <c r="G25" s="150">
        <v>750</v>
      </c>
      <c r="H25" s="80">
        <f t="shared" si="2"/>
        <v>180</v>
      </c>
      <c r="I25" s="141">
        <v>220</v>
      </c>
      <c r="J25" s="141">
        <v>12.5</v>
      </c>
      <c r="K25" s="105" t="s">
        <v>203</v>
      </c>
      <c r="L25" s="80" t="s">
        <v>178</v>
      </c>
    </row>
    <row r="26" spans="1:12" ht="12.75">
      <c r="A26" s="79" t="s">
        <v>114</v>
      </c>
      <c r="B26" s="150">
        <v>206</v>
      </c>
      <c r="C26" s="80" t="s">
        <v>116</v>
      </c>
      <c r="D26" s="105">
        <v>12</v>
      </c>
      <c r="E26" s="80">
        <v>10</v>
      </c>
      <c r="F26" s="79">
        <v>388</v>
      </c>
      <c r="G26" s="150">
        <v>8500</v>
      </c>
      <c r="H26" s="80">
        <f t="shared" si="2"/>
        <v>240</v>
      </c>
      <c r="I26" s="141">
        <v>2360</v>
      </c>
      <c r="J26" s="141">
        <v>57.58</v>
      </c>
      <c r="K26" s="105" t="s">
        <v>203</v>
      </c>
      <c r="L26" s="80" t="s">
        <v>178</v>
      </c>
    </row>
    <row r="27" spans="1:12" ht="12.75">
      <c r="A27" s="9" t="s">
        <v>114</v>
      </c>
      <c r="B27" s="39">
        <v>257</v>
      </c>
      <c r="C27" s="10" t="s">
        <v>116</v>
      </c>
      <c r="D27" s="154">
        <v>7</v>
      </c>
      <c r="E27" s="10">
        <v>6</v>
      </c>
      <c r="F27" s="9">
        <v>132</v>
      </c>
      <c r="G27" s="39">
        <v>53</v>
      </c>
      <c r="H27" s="10">
        <f t="shared" si="2"/>
        <v>140</v>
      </c>
      <c r="I27" s="135">
        <v>220</v>
      </c>
      <c r="J27" s="135">
        <v>16.67</v>
      </c>
      <c r="K27" s="154" t="s">
        <v>203</v>
      </c>
      <c r="L27" s="10" t="s">
        <v>178</v>
      </c>
    </row>
    <row r="28" spans="1:12" ht="12.75">
      <c r="A28" s="9" t="s">
        <v>114</v>
      </c>
      <c r="B28" s="39">
        <v>257</v>
      </c>
      <c r="C28" s="10" t="s">
        <v>116</v>
      </c>
      <c r="D28" s="154">
        <v>7</v>
      </c>
      <c r="E28" s="10">
        <v>6</v>
      </c>
      <c r="F28" s="9">
        <v>132</v>
      </c>
      <c r="G28" s="39">
        <v>1345</v>
      </c>
      <c r="H28" s="10">
        <f t="shared" si="2"/>
        <v>140</v>
      </c>
      <c r="I28" s="135">
        <v>4500</v>
      </c>
      <c r="J28" s="135">
        <v>0</v>
      </c>
      <c r="K28" s="154" t="s">
        <v>203</v>
      </c>
      <c r="L28" s="10" t="s">
        <v>178</v>
      </c>
    </row>
    <row r="29" spans="1:12" ht="12.75">
      <c r="A29" s="9" t="s">
        <v>114</v>
      </c>
      <c r="B29" s="39">
        <v>308</v>
      </c>
      <c r="C29" s="10" t="s">
        <v>118</v>
      </c>
      <c r="D29" s="154">
        <v>6</v>
      </c>
      <c r="E29" s="10">
        <v>6</v>
      </c>
      <c r="F29" s="9">
        <v>107</v>
      </c>
      <c r="G29" s="39">
        <v>72</v>
      </c>
      <c r="H29" s="10">
        <f t="shared" si="2"/>
        <v>120</v>
      </c>
      <c r="I29" s="135">
        <v>800</v>
      </c>
      <c r="J29" s="135">
        <v>0</v>
      </c>
      <c r="K29" s="154" t="s">
        <v>203</v>
      </c>
      <c r="L29" s="10" t="s">
        <v>178</v>
      </c>
    </row>
    <row r="30" spans="1:12" ht="12.75">
      <c r="A30" s="42"/>
      <c r="B30" s="69"/>
      <c r="C30" s="43"/>
      <c r="D30" s="155"/>
      <c r="E30" s="43"/>
      <c r="F30" s="42"/>
      <c r="G30" s="69"/>
      <c r="H30" s="43"/>
      <c r="I30" s="136"/>
      <c r="J30" s="136"/>
      <c r="K30" s="155"/>
      <c r="L30" s="43"/>
    </row>
    <row r="31" spans="1:12" ht="12.75">
      <c r="A31" s="9" t="s">
        <v>115</v>
      </c>
      <c r="B31" s="165">
        <v>0</v>
      </c>
      <c r="C31" s="10" t="s">
        <v>116</v>
      </c>
      <c r="D31" s="154"/>
      <c r="E31" s="10">
        <v>15</v>
      </c>
      <c r="F31" s="9">
        <v>155</v>
      </c>
      <c r="G31" s="39"/>
      <c r="H31" s="10">
        <f>MAX(E31,D31)*10</f>
        <v>150</v>
      </c>
      <c r="I31" s="135"/>
      <c r="J31" s="135"/>
      <c r="K31" s="154" t="s">
        <v>203</v>
      </c>
      <c r="L31" s="10" t="s">
        <v>178</v>
      </c>
    </row>
    <row r="32" spans="1:12" ht="12.75">
      <c r="A32" s="9" t="s">
        <v>115</v>
      </c>
      <c r="B32" s="39">
        <v>51</v>
      </c>
      <c r="C32" s="26" t="s">
        <v>116</v>
      </c>
      <c r="D32" s="162">
        <v>16</v>
      </c>
      <c r="E32" s="26">
        <v>19</v>
      </c>
      <c r="F32" s="25">
        <v>939</v>
      </c>
      <c r="G32" s="161">
        <v>25677</v>
      </c>
      <c r="H32" s="10">
        <f aca="true" t="shared" si="3" ref="H32:H37">MAX(E32,D32)*10</f>
        <v>190</v>
      </c>
      <c r="I32" s="163">
        <v>1363</v>
      </c>
      <c r="J32" s="163">
        <v>62.5</v>
      </c>
      <c r="K32" s="162" t="s">
        <v>203</v>
      </c>
      <c r="L32" s="10" t="s">
        <v>178</v>
      </c>
    </row>
    <row r="33" spans="1:12" ht="12.75">
      <c r="A33" s="9" t="s">
        <v>115</v>
      </c>
      <c r="B33" s="39">
        <v>103</v>
      </c>
      <c r="C33" s="26" t="s">
        <v>117</v>
      </c>
      <c r="D33" s="162"/>
      <c r="E33" s="26">
        <v>16</v>
      </c>
      <c r="F33" s="25">
        <v>158</v>
      </c>
      <c r="G33" s="161"/>
      <c r="H33" s="10">
        <f t="shared" si="3"/>
        <v>160</v>
      </c>
      <c r="I33" s="163"/>
      <c r="J33" s="163"/>
      <c r="K33" s="162" t="s">
        <v>203</v>
      </c>
      <c r="L33" s="10" t="s">
        <v>178</v>
      </c>
    </row>
    <row r="34" spans="1:12" ht="12.75">
      <c r="A34" s="9" t="s">
        <v>115</v>
      </c>
      <c r="B34" s="150">
        <v>154</v>
      </c>
      <c r="C34" s="26" t="s">
        <v>116</v>
      </c>
      <c r="D34" s="162">
        <v>16</v>
      </c>
      <c r="E34" s="26">
        <v>15</v>
      </c>
      <c r="F34" s="25">
        <v>347</v>
      </c>
      <c r="G34" s="161">
        <v>14640</v>
      </c>
      <c r="H34" s="10">
        <f t="shared" si="3"/>
        <v>160</v>
      </c>
      <c r="I34" s="163">
        <v>1218</v>
      </c>
      <c r="J34" s="163">
        <v>79.66</v>
      </c>
      <c r="K34" s="162" t="s">
        <v>203</v>
      </c>
      <c r="L34" s="10" t="s">
        <v>178</v>
      </c>
    </row>
    <row r="35" spans="1:12" ht="12.75">
      <c r="A35" s="9" t="s">
        <v>115</v>
      </c>
      <c r="B35" s="150">
        <v>206</v>
      </c>
      <c r="C35" s="26" t="s">
        <v>116</v>
      </c>
      <c r="D35" s="162"/>
      <c r="E35" s="26">
        <v>19</v>
      </c>
      <c r="F35" s="25">
        <v>478</v>
      </c>
      <c r="G35" s="161"/>
      <c r="H35" s="10">
        <f t="shared" si="3"/>
        <v>190</v>
      </c>
      <c r="I35" s="163"/>
      <c r="J35" s="163"/>
      <c r="K35" s="162" t="s">
        <v>203</v>
      </c>
      <c r="L35" s="10" t="s">
        <v>178</v>
      </c>
    </row>
    <row r="36" spans="1:12" ht="12.75">
      <c r="A36" s="9" t="s">
        <v>115</v>
      </c>
      <c r="B36" s="39">
        <v>257</v>
      </c>
      <c r="C36" s="26" t="s">
        <v>116</v>
      </c>
      <c r="D36" s="162">
        <v>12</v>
      </c>
      <c r="E36" s="26">
        <v>13</v>
      </c>
      <c r="F36" s="25">
        <v>10157</v>
      </c>
      <c r="G36" s="161">
        <v>3531</v>
      </c>
      <c r="H36" s="10">
        <f t="shared" si="3"/>
        <v>130</v>
      </c>
      <c r="I36" s="163">
        <v>3240</v>
      </c>
      <c r="J36" s="163">
        <v>54.55</v>
      </c>
      <c r="K36" s="162" t="s">
        <v>203</v>
      </c>
      <c r="L36" s="10" t="s">
        <v>178</v>
      </c>
    </row>
    <row r="37" spans="1:12" ht="13.5" thickBot="1">
      <c r="A37" s="11" t="s">
        <v>115</v>
      </c>
      <c r="B37" s="106">
        <v>308</v>
      </c>
      <c r="C37" s="12" t="s">
        <v>118</v>
      </c>
      <c r="D37" s="156">
        <v>12</v>
      </c>
      <c r="E37" s="12">
        <v>13</v>
      </c>
      <c r="F37" s="11">
        <v>3290</v>
      </c>
      <c r="G37" s="106">
        <v>3117</v>
      </c>
      <c r="H37" s="10">
        <f t="shared" si="3"/>
        <v>130</v>
      </c>
      <c r="I37" s="137">
        <v>2018</v>
      </c>
      <c r="J37" s="137">
        <v>45.45</v>
      </c>
      <c r="K37" s="156" t="s">
        <v>203</v>
      </c>
      <c r="L37" s="12" t="s">
        <v>178</v>
      </c>
    </row>
    <row r="39" ht="12.75">
      <c r="A39" s="170" t="s">
        <v>119</v>
      </c>
    </row>
    <row r="40" ht="12.75">
      <c r="A40" s="170" t="s">
        <v>120</v>
      </c>
    </row>
    <row r="41" ht="12.75">
      <c r="A41" t="s">
        <v>131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7"/>
  <sheetViews>
    <sheetView zoomScale="90" zoomScaleNormal="90" zoomScaleSheetLayoutView="90" workbookViewId="0" topLeftCell="A65">
      <selection activeCell="A88" sqref="A88:M90"/>
    </sheetView>
  </sheetViews>
  <sheetFormatPr defaultColWidth="11.00390625" defaultRowHeight="12.75"/>
  <cols>
    <col min="1" max="1" width="14.00390625" style="0" bestFit="1" customWidth="1"/>
    <col min="2" max="2" width="12.75390625" style="0" bestFit="1" customWidth="1"/>
    <col min="3" max="3" width="11.875" style="0" bestFit="1" customWidth="1"/>
    <col min="4" max="4" width="14.125" style="0" bestFit="1" customWidth="1"/>
    <col min="5" max="5" width="5.75390625" style="0" bestFit="1" customWidth="1"/>
    <col min="6" max="6" width="8.125" style="0" bestFit="1" customWidth="1"/>
    <col min="7" max="7" width="8.25390625" style="0" bestFit="1" customWidth="1"/>
    <col min="8" max="8" width="11.00390625" style="0" customWidth="1"/>
    <col min="9" max="9" width="12.375" style="0" bestFit="1" customWidth="1"/>
    <col min="10" max="10" width="16.125" style="0" bestFit="1" customWidth="1"/>
    <col min="11" max="11" width="8.00390625" style="0" bestFit="1" customWidth="1"/>
    <col min="12" max="12" width="9.25390625" style="0" bestFit="1" customWidth="1"/>
    <col min="13" max="13" width="11.00390625" style="0" bestFit="1" customWidth="1"/>
    <col min="14" max="14" width="11.25390625" style="0" bestFit="1" customWidth="1"/>
  </cols>
  <sheetData>
    <row r="1" spans="1:13" ht="13.5" thickBot="1">
      <c r="A1" s="1" t="s">
        <v>191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8" t="s">
        <v>72</v>
      </c>
      <c r="B2" s="3" t="s">
        <v>85</v>
      </c>
      <c r="C2" s="18" t="s">
        <v>190</v>
      </c>
      <c r="D2" s="3" t="s">
        <v>75</v>
      </c>
      <c r="E2" s="22"/>
      <c r="F2" s="23" t="s">
        <v>76</v>
      </c>
      <c r="G2" s="24"/>
      <c r="H2" s="2"/>
      <c r="I2" s="21"/>
      <c r="J2" s="3" t="s">
        <v>79</v>
      </c>
      <c r="K2" s="15"/>
      <c r="L2" s="16"/>
      <c r="M2" s="17"/>
    </row>
    <row r="3" spans="1:13" ht="13.5" thickBot="1">
      <c r="A3" s="19" t="s">
        <v>73</v>
      </c>
      <c r="B3" s="5" t="s">
        <v>86</v>
      </c>
      <c r="C3" s="19" t="s">
        <v>74</v>
      </c>
      <c r="D3" s="5" t="s">
        <v>74</v>
      </c>
      <c r="E3" s="19" t="s">
        <v>81</v>
      </c>
      <c r="F3" s="20" t="s">
        <v>82</v>
      </c>
      <c r="G3" s="4" t="s">
        <v>83</v>
      </c>
      <c r="H3" s="19" t="s">
        <v>78</v>
      </c>
      <c r="I3" s="20" t="s">
        <v>77</v>
      </c>
      <c r="J3" s="4" t="s">
        <v>80</v>
      </c>
      <c r="K3" s="19" t="s">
        <v>172</v>
      </c>
      <c r="L3" s="20" t="s">
        <v>179</v>
      </c>
      <c r="M3" s="4" t="s">
        <v>188</v>
      </c>
    </row>
    <row r="4" spans="1:13" ht="12.75">
      <c r="A4" s="7" t="s">
        <v>70</v>
      </c>
      <c r="B4" s="8">
        <v>4</v>
      </c>
      <c r="C4" s="7">
        <v>7</v>
      </c>
      <c r="D4" s="8">
        <v>7</v>
      </c>
      <c r="E4" s="7">
        <v>0</v>
      </c>
      <c r="F4" s="13">
        <v>0</v>
      </c>
      <c r="G4" s="8">
        <v>0.2</v>
      </c>
      <c r="H4" s="7">
        <v>176</v>
      </c>
      <c r="I4" s="13">
        <v>396</v>
      </c>
      <c r="J4" s="8"/>
      <c r="K4" s="7"/>
      <c r="L4" s="13"/>
      <c r="M4" s="8" t="s">
        <v>178</v>
      </c>
    </row>
    <row r="5" spans="1:13" ht="12.75">
      <c r="A5" s="9" t="s">
        <v>71</v>
      </c>
      <c r="B5" s="10">
        <v>6</v>
      </c>
      <c r="C5" s="9">
        <v>7</v>
      </c>
      <c r="D5" s="10">
        <v>7</v>
      </c>
      <c r="E5" s="9">
        <v>0</v>
      </c>
      <c r="F5" s="6">
        <v>0</v>
      </c>
      <c r="G5" s="10">
        <v>2</v>
      </c>
      <c r="H5" s="9">
        <v>247</v>
      </c>
      <c r="I5" s="6">
        <v>501</v>
      </c>
      <c r="J5" s="10">
        <v>12</v>
      </c>
      <c r="K5" s="9"/>
      <c r="L5" s="6"/>
      <c r="M5" s="10" t="s">
        <v>178</v>
      </c>
    </row>
    <row r="6" spans="1:13" ht="12.75">
      <c r="A6" s="9" t="s">
        <v>84</v>
      </c>
      <c r="B6" s="10">
        <v>8</v>
      </c>
      <c r="C6" s="9">
        <v>7</v>
      </c>
      <c r="D6" s="10">
        <v>7</v>
      </c>
      <c r="E6" s="9">
        <v>0</v>
      </c>
      <c r="F6" s="6">
        <v>0</v>
      </c>
      <c r="G6" s="10">
        <v>7</v>
      </c>
      <c r="H6" s="9">
        <v>325</v>
      </c>
      <c r="I6" s="6">
        <v>703</v>
      </c>
      <c r="J6" s="10">
        <v>16</v>
      </c>
      <c r="K6" s="9"/>
      <c r="L6" s="6"/>
      <c r="M6" s="10" t="s">
        <v>178</v>
      </c>
    </row>
    <row r="7" spans="1:13" ht="12.75">
      <c r="A7" s="9" t="s">
        <v>87</v>
      </c>
      <c r="B7" s="10">
        <v>10</v>
      </c>
      <c r="C7" s="9">
        <v>10</v>
      </c>
      <c r="D7" s="10">
        <v>10</v>
      </c>
      <c r="E7" s="9">
        <v>0</v>
      </c>
      <c r="F7" s="6">
        <v>0</v>
      </c>
      <c r="G7" s="10">
        <v>17</v>
      </c>
      <c r="H7" s="9">
        <v>589</v>
      </c>
      <c r="I7" s="6">
        <v>1550</v>
      </c>
      <c r="J7" s="10">
        <v>239</v>
      </c>
      <c r="K7" s="9"/>
      <c r="L7" s="6"/>
      <c r="M7" s="10" t="s">
        <v>178</v>
      </c>
    </row>
    <row r="8" spans="1:13" ht="12.75">
      <c r="A8" s="9" t="s">
        <v>88</v>
      </c>
      <c r="B8" s="10">
        <v>12</v>
      </c>
      <c r="C8" s="9">
        <v>10</v>
      </c>
      <c r="D8" s="10">
        <v>10</v>
      </c>
      <c r="E8" s="9">
        <v>0</v>
      </c>
      <c r="F8" s="6">
        <v>0</v>
      </c>
      <c r="G8" s="10">
        <v>29</v>
      </c>
      <c r="H8" s="9">
        <v>703</v>
      </c>
      <c r="I8" s="6">
        <v>2282</v>
      </c>
      <c r="J8" s="10">
        <v>474</v>
      </c>
      <c r="K8" s="9"/>
      <c r="L8" s="6"/>
      <c r="M8" s="10" t="s">
        <v>178</v>
      </c>
    </row>
    <row r="9" spans="1:13" ht="12.75">
      <c r="A9" s="9" t="s">
        <v>89</v>
      </c>
      <c r="B9" s="10">
        <v>16</v>
      </c>
      <c r="C9" s="9">
        <v>10</v>
      </c>
      <c r="D9" s="10">
        <v>10</v>
      </c>
      <c r="E9" s="9">
        <v>0</v>
      </c>
      <c r="F9" s="6">
        <v>1</v>
      </c>
      <c r="G9" s="10">
        <v>24</v>
      </c>
      <c r="H9" s="9">
        <v>931</v>
      </c>
      <c r="I9" s="6">
        <v>336</v>
      </c>
      <c r="J9" s="10">
        <v>1071</v>
      </c>
      <c r="K9" s="9"/>
      <c r="L9" s="6"/>
      <c r="M9" s="10" t="s">
        <v>178</v>
      </c>
    </row>
    <row r="10" spans="1:13" ht="12.75">
      <c r="A10" s="9" t="s">
        <v>170</v>
      </c>
      <c r="B10" s="10">
        <v>15</v>
      </c>
      <c r="C10" s="9">
        <v>9</v>
      </c>
      <c r="D10" s="10">
        <v>15</v>
      </c>
      <c r="E10" s="9">
        <v>0</v>
      </c>
      <c r="F10" s="6">
        <v>5</v>
      </c>
      <c r="G10" s="10">
        <v>52</v>
      </c>
      <c r="H10" s="9">
        <v>1334</v>
      </c>
      <c r="I10" s="6">
        <v>5745</v>
      </c>
      <c r="J10" s="10">
        <v>1003</v>
      </c>
      <c r="K10" s="9"/>
      <c r="L10" s="6"/>
      <c r="M10" s="10" t="s">
        <v>178</v>
      </c>
    </row>
    <row r="11" spans="1:13" ht="12.75">
      <c r="A11" s="9" t="s">
        <v>171</v>
      </c>
      <c r="B11" s="10">
        <v>24</v>
      </c>
      <c r="C11" s="9">
        <v>9</v>
      </c>
      <c r="D11" s="10">
        <v>15</v>
      </c>
      <c r="E11" s="9">
        <v>2</v>
      </c>
      <c r="F11" s="6">
        <v>53</v>
      </c>
      <c r="G11" s="10">
        <v>28</v>
      </c>
      <c r="H11" s="9">
        <v>2117</v>
      </c>
      <c r="I11" s="6">
        <v>10359</v>
      </c>
      <c r="J11" s="10">
        <v>7562</v>
      </c>
      <c r="K11" s="9"/>
      <c r="L11" s="6"/>
      <c r="M11" s="10" t="s">
        <v>178</v>
      </c>
    </row>
    <row r="12" spans="1:13" ht="12.75">
      <c r="A12" s="9" t="s">
        <v>171</v>
      </c>
      <c r="B12" s="10">
        <v>24</v>
      </c>
      <c r="C12" s="9">
        <v>9</v>
      </c>
      <c r="D12" s="10">
        <v>15</v>
      </c>
      <c r="E12" s="9">
        <v>2</v>
      </c>
      <c r="F12" s="6">
        <v>18</v>
      </c>
      <c r="G12" s="10">
        <v>41</v>
      </c>
      <c r="H12" s="9">
        <v>2117</v>
      </c>
      <c r="I12" s="6">
        <v>10359</v>
      </c>
      <c r="J12" s="10">
        <v>7562</v>
      </c>
      <c r="K12" s="9"/>
      <c r="L12" s="6"/>
      <c r="M12" s="10" t="s">
        <v>178</v>
      </c>
    </row>
    <row r="13" spans="1:13" ht="12.75">
      <c r="A13" s="9" t="s">
        <v>180</v>
      </c>
      <c r="B13" s="10">
        <v>25</v>
      </c>
      <c r="C13" s="9">
        <v>7</v>
      </c>
      <c r="D13" s="10">
        <v>15</v>
      </c>
      <c r="E13" s="9">
        <v>0</v>
      </c>
      <c r="F13" s="6">
        <v>5</v>
      </c>
      <c r="G13" s="10">
        <v>3</v>
      </c>
      <c r="H13" s="9">
        <v>2144</v>
      </c>
      <c r="I13" s="6">
        <v>9549</v>
      </c>
      <c r="J13" s="10">
        <v>150</v>
      </c>
      <c r="K13" s="9" t="s">
        <v>178</v>
      </c>
      <c r="L13" s="6"/>
      <c r="M13" s="10"/>
    </row>
    <row r="14" spans="1:13" ht="12.75">
      <c r="A14" s="9" t="s">
        <v>173</v>
      </c>
      <c r="B14" s="10">
        <v>28</v>
      </c>
      <c r="C14" s="9">
        <v>7</v>
      </c>
      <c r="D14" s="10">
        <v>15</v>
      </c>
      <c r="E14" s="9">
        <v>0</v>
      </c>
      <c r="F14" s="6">
        <v>5</v>
      </c>
      <c r="G14" s="10">
        <v>50</v>
      </c>
      <c r="H14" s="9">
        <v>2405</v>
      </c>
      <c r="I14" s="6">
        <v>10797</v>
      </c>
      <c r="J14" s="10">
        <v>30</v>
      </c>
      <c r="K14" s="9" t="s">
        <v>178</v>
      </c>
      <c r="L14" s="6"/>
      <c r="M14" s="10"/>
    </row>
    <row r="15" spans="1:13" ht="12.75">
      <c r="A15" s="9" t="s">
        <v>173</v>
      </c>
      <c r="B15" s="10">
        <v>28</v>
      </c>
      <c r="C15" s="9">
        <v>14</v>
      </c>
      <c r="D15" s="10">
        <v>15</v>
      </c>
      <c r="E15" s="9">
        <v>1</v>
      </c>
      <c r="F15" s="6">
        <v>42</v>
      </c>
      <c r="G15" s="10">
        <v>14</v>
      </c>
      <c r="H15" s="9">
        <v>2405</v>
      </c>
      <c r="I15" s="6">
        <v>10797</v>
      </c>
      <c r="J15" s="10">
        <v>3135</v>
      </c>
      <c r="K15" s="9"/>
      <c r="L15" s="6" t="s">
        <v>178</v>
      </c>
      <c r="M15" s="10"/>
    </row>
    <row r="16" spans="1:13" ht="12.75">
      <c r="A16" s="9" t="s">
        <v>177</v>
      </c>
      <c r="B16" s="10">
        <v>30</v>
      </c>
      <c r="C16" s="9">
        <v>7</v>
      </c>
      <c r="D16" s="10">
        <v>15</v>
      </c>
      <c r="E16" s="9">
        <v>0</v>
      </c>
      <c r="F16" s="6">
        <v>7</v>
      </c>
      <c r="G16" s="10">
        <v>23</v>
      </c>
      <c r="H16" s="9">
        <v>2579</v>
      </c>
      <c r="I16" s="6">
        <v>11929</v>
      </c>
      <c r="J16" s="10">
        <v>53</v>
      </c>
      <c r="K16" s="9" t="s">
        <v>178</v>
      </c>
      <c r="L16" s="6"/>
      <c r="M16" s="10"/>
    </row>
    <row r="17" spans="1:13" ht="12.75">
      <c r="A17" s="9" t="s">
        <v>177</v>
      </c>
      <c r="B17" s="10">
        <v>30</v>
      </c>
      <c r="C17" s="9">
        <v>14</v>
      </c>
      <c r="D17" s="10">
        <v>15</v>
      </c>
      <c r="E17" s="9">
        <v>10</v>
      </c>
      <c r="F17" s="6">
        <v>33</v>
      </c>
      <c r="G17" s="10">
        <v>58</v>
      </c>
      <c r="H17" s="9">
        <v>2579</v>
      </c>
      <c r="I17" s="6">
        <v>11929</v>
      </c>
      <c r="J17" s="10">
        <v>10727</v>
      </c>
      <c r="K17" s="9"/>
      <c r="L17" s="6" t="s">
        <v>178</v>
      </c>
      <c r="M17" s="10"/>
    </row>
    <row r="18" spans="1:13" ht="12.75">
      <c r="A18" s="9" t="s">
        <v>174</v>
      </c>
      <c r="B18" s="10">
        <v>32</v>
      </c>
      <c r="C18" s="9">
        <v>7</v>
      </c>
      <c r="D18" s="10">
        <v>15</v>
      </c>
      <c r="E18" s="9">
        <v>0</v>
      </c>
      <c r="F18" s="6">
        <v>15</v>
      </c>
      <c r="G18" s="10">
        <v>53</v>
      </c>
      <c r="H18" s="9">
        <v>2738</v>
      </c>
      <c r="I18" s="6">
        <v>12162</v>
      </c>
      <c r="J18" s="10">
        <v>180</v>
      </c>
      <c r="K18" s="9" t="s">
        <v>178</v>
      </c>
      <c r="L18" s="6"/>
      <c r="M18" s="10"/>
    </row>
    <row r="19" spans="1:13" ht="12.75">
      <c r="A19" s="9" t="s">
        <v>181</v>
      </c>
      <c r="B19" s="10">
        <v>35</v>
      </c>
      <c r="C19" s="9">
        <v>7</v>
      </c>
      <c r="D19" s="10">
        <v>15</v>
      </c>
      <c r="E19" s="9">
        <v>0</v>
      </c>
      <c r="F19" s="6">
        <v>14</v>
      </c>
      <c r="G19" s="10">
        <v>56</v>
      </c>
      <c r="H19" s="9">
        <v>3014</v>
      </c>
      <c r="I19" s="6">
        <v>14309</v>
      </c>
      <c r="J19" s="10">
        <v>130</v>
      </c>
      <c r="K19" s="9" t="s">
        <v>178</v>
      </c>
      <c r="L19" s="6"/>
      <c r="M19" s="10"/>
    </row>
    <row r="20" spans="1:13" ht="12.75">
      <c r="A20" s="9" t="s">
        <v>185</v>
      </c>
      <c r="B20" s="10">
        <v>36</v>
      </c>
      <c r="C20" s="9">
        <v>7</v>
      </c>
      <c r="D20" s="10">
        <v>15</v>
      </c>
      <c r="E20" s="9">
        <v>0</v>
      </c>
      <c r="F20" s="6">
        <v>24</v>
      </c>
      <c r="G20" s="10">
        <v>11</v>
      </c>
      <c r="H20" s="9">
        <v>3101</v>
      </c>
      <c r="I20" s="6">
        <v>15295</v>
      </c>
      <c r="J20" s="10">
        <v>140</v>
      </c>
      <c r="K20" s="9" t="s">
        <v>178</v>
      </c>
      <c r="L20" s="6"/>
      <c r="M20" s="10"/>
    </row>
    <row r="21" spans="1:13" ht="12.75">
      <c r="A21" s="9" t="s">
        <v>176</v>
      </c>
      <c r="B21" s="10">
        <v>40</v>
      </c>
      <c r="C21" s="9">
        <v>7</v>
      </c>
      <c r="D21" s="10">
        <v>15</v>
      </c>
      <c r="E21" s="9">
        <v>0</v>
      </c>
      <c r="F21" s="6">
        <v>41</v>
      </c>
      <c r="G21" s="10">
        <v>34</v>
      </c>
      <c r="H21" s="9">
        <v>3419</v>
      </c>
      <c r="I21" s="6">
        <v>15791</v>
      </c>
      <c r="J21" s="10">
        <v>300</v>
      </c>
      <c r="K21" s="9" t="s">
        <v>178</v>
      </c>
      <c r="L21" s="6"/>
      <c r="M21" s="10"/>
    </row>
    <row r="22" spans="1:13" ht="12.75">
      <c r="A22" s="9" t="s">
        <v>176</v>
      </c>
      <c r="B22" s="10">
        <v>40</v>
      </c>
      <c r="C22" s="9" t="s">
        <v>203</v>
      </c>
      <c r="D22" s="10">
        <v>15</v>
      </c>
      <c r="E22" s="9" t="s">
        <v>204</v>
      </c>
      <c r="F22" s="6" t="s">
        <v>203</v>
      </c>
      <c r="G22" s="10" t="s">
        <v>203</v>
      </c>
      <c r="H22" s="9">
        <v>3419</v>
      </c>
      <c r="I22" s="6">
        <v>15791</v>
      </c>
      <c r="J22" s="10" t="s">
        <v>203</v>
      </c>
      <c r="K22" s="9"/>
      <c r="L22" s="6" t="s">
        <v>178</v>
      </c>
      <c r="M22" s="10"/>
    </row>
    <row r="23" spans="1:13" ht="12.75">
      <c r="A23" s="9" t="s">
        <v>184</v>
      </c>
      <c r="B23" s="10">
        <v>42</v>
      </c>
      <c r="C23" s="9">
        <v>7</v>
      </c>
      <c r="D23" s="10">
        <v>15</v>
      </c>
      <c r="E23" s="9">
        <v>0</v>
      </c>
      <c r="F23" s="6">
        <v>26</v>
      </c>
      <c r="G23" s="10">
        <v>28</v>
      </c>
      <c r="H23" s="9">
        <v>3623</v>
      </c>
      <c r="I23" s="6">
        <v>18241</v>
      </c>
      <c r="J23" s="10">
        <v>117</v>
      </c>
      <c r="K23" s="9" t="s">
        <v>178</v>
      </c>
      <c r="L23" s="6"/>
      <c r="M23" s="10"/>
    </row>
    <row r="24" spans="1:13" ht="12.75">
      <c r="A24" s="9" t="s">
        <v>187</v>
      </c>
      <c r="B24" s="10">
        <v>48</v>
      </c>
      <c r="C24" s="9">
        <v>7</v>
      </c>
      <c r="D24" s="10">
        <v>15</v>
      </c>
      <c r="E24" s="9">
        <v>4</v>
      </c>
      <c r="F24" s="6">
        <v>37</v>
      </c>
      <c r="G24" s="10">
        <v>49</v>
      </c>
      <c r="H24" s="9">
        <v>4100</v>
      </c>
      <c r="I24" s="6">
        <v>19840</v>
      </c>
      <c r="J24" s="10">
        <v>1320</v>
      </c>
      <c r="K24" s="9" t="s">
        <v>178</v>
      </c>
      <c r="L24" s="6"/>
      <c r="M24" s="10"/>
    </row>
    <row r="25" spans="1:13" ht="12.75">
      <c r="A25" s="9" t="s">
        <v>182</v>
      </c>
      <c r="B25" s="10">
        <v>49</v>
      </c>
      <c r="C25" s="9">
        <v>7</v>
      </c>
      <c r="D25" s="10">
        <v>15</v>
      </c>
      <c r="E25" s="9">
        <v>2</v>
      </c>
      <c r="F25" s="6">
        <v>28</v>
      </c>
      <c r="G25" s="10">
        <v>2</v>
      </c>
      <c r="H25" s="9">
        <v>4217</v>
      </c>
      <c r="I25" s="6">
        <v>21724</v>
      </c>
      <c r="J25" s="10">
        <v>420</v>
      </c>
      <c r="K25" s="9" t="s">
        <v>178</v>
      </c>
      <c r="L25" s="6"/>
      <c r="M25" s="10"/>
    </row>
    <row r="26" spans="1:13" ht="12.75">
      <c r="A26" s="9" t="s">
        <v>189</v>
      </c>
      <c r="B26" s="10">
        <v>56</v>
      </c>
      <c r="C26" s="9" t="s">
        <v>175</v>
      </c>
      <c r="D26" s="10">
        <v>15</v>
      </c>
      <c r="E26" s="9" t="s">
        <v>175</v>
      </c>
      <c r="F26" s="6" t="s">
        <v>175</v>
      </c>
      <c r="G26" s="10" t="s">
        <v>175</v>
      </c>
      <c r="H26" s="9">
        <v>4766</v>
      </c>
      <c r="I26" s="6">
        <v>25970</v>
      </c>
      <c r="J26" s="10" t="s">
        <v>175</v>
      </c>
      <c r="K26" s="9" t="s">
        <v>178</v>
      </c>
      <c r="L26" s="6"/>
      <c r="M26" s="10"/>
    </row>
    <row r="27" spans="1:13" ht="12.75">
      <c r="A27" s="9" t="s">
        <v>186</v>
      </c>
      <c r="B27" s="10">
        <v>64</v>
      </c>
      <c r="C27" s="9">
        <v>7</v>
      </c>
      <c r="D27" s="10">
        <v>15</v>
      </c>
      <c r="E27" s="9">
        <v>0</v>
      </c>
      <c r="F27" s="6">
        <v>54</v>
      </c>
      <c r="G27" s="10">
        <v>13</v>
      </c>
      <c r="H27" s="9">
        <v>5417</v>
      </c>
      <c r="I27" s="6">
        <v>26591</v>
      </c>
      <c r="J27" s="10">
        <v>64</v>
      </c>
      <c r="K27" s="9" t="s">
        <v>178</v>
      </c>
      <c r="L27" s="6"/>
      <c r="M27" s="10"/>
    </row>
    <row r="28" spans="1:13" ht="13.5" thickBot="1">
      <c r="A28" s="11" t="s">
        <v>183</v>
      </c>
      <c r="B28" s="12">
        <v>72</v>
      </c>
      <c r="C28" s="11">
        <v>12</v>
      </c>
      <c r="D28" s="12">
        <v>20</v>
      </c>
      <c r="E28" s="11">
        <v>3</v>
      </c>
      <c r="F28" s="14">
        <v>13</v>
      </c>
      <c r="G28" s="12">
        <v>26</v>
      </c>
      <c r="H28" s="11">
        <v>8123</v>
      </c>
      <c r="I28" s="14">
        <v>47749</v>
      </c>
      <c r="J28" s="12">
        <v>170</v>
      </c>
      <c r="K28" s="11" t="s">
        <v>178</v>
      </c>
      <c r="L28" s="14"/>
      <c r="M28" s="12"/>
    </row>
    <row r="29" spans="1:13" ht="12.75">
      <c r="A29" s="76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</row>
    <row r="30" ht="13.5" thickBot="1">
      <c r="A30" s="74" t="s">
        <v>202</v>
      </c>
    </row>
    <row r="31" spans="1:14" ht="12.75">
      <c r="A31" s="112" t="s">
        <v>72</v>
      </c>
      <c r="B31" s="113" t="s">
        <v>85</v>
      </c>
      <c r="C31" s="112" t="s">
        <v>193</v>
      </c>
      <c r="D31" s="113" t="s">
        <v>75</v>
      </c>
      <c r="E31" s="114"/>
      <c r="F31" s="115" t="s">
        <v>76</v>
      </c>
      <c r="G31" s="116"/>
      <c r="H31" s="117"/>
      <c r="I31" s="118"/>
      <c r="J31" s="113" t="s">
        <v>79</v>
      </c>
      <c r="K31" s="119"/>
      <c r="L31" s="113"/>
      <c r="M31" s="120" t="s">
        <v>196</v>
      </c>
      <c r="N31" s="121" t="s">
        <v>198</v>
      </c>
    </row>
    <row r="32" spans="1:14" ht="13.5" thickBot="1">
      <c r="A32" s="122" t="s">
        <v>73</v>
      </c>
      <c r="B32" s="123" t="s">
        <v>86</v>
      </c>
      <c r="C32" s="122" t="s">
        <v>194</v>
      </c>
      <c r="D32" s="123" t="s">
        <v>195</v>
      </c>
      <c r="E32" s="124" t="s">
        <v>81</v>
      </c>
      <c r="F32" s="125" t="s">
        <v>82</v>
      </c>
      <c r="G32" s="126" t="s">
        <v>83</v>
      </c>
      <c r="H32" s="124" t="s">
        <v>78</v>
      </c>
      <c r="I32" s="125" t="s">
        <v>77</v>
      </c>
      <c r="J32" s="126" t="s">
        <v>80</v>
      </c>
      <c r="K32" s="124" t="s">
        <v>191</v>
      </c>
      <c r="L32" s="126" t="s">
        <v>192</v>
      </c>
      <c r="M32" s="124" t="s">
        <v>197</v>
      </c>
      <c r="N32" s="126" t="s">
        <v>199</v>
      </c>
    </row>
    <row r="33" spans="1:14" ht="12.75">
      <c r="A33" s="7" t="s">
        <v>89</v>
      </c>
      <c r="B33" s="8">
        <v>16</v>
      </c>
      <c r="C33" s="82">
        <v>10</v>
      </c>
      <c r="D33" s="83">
        <v>10</v>
      </c>
      <c r="E33" s="84">
        <v>0</v>
      </c>
      <c r="F33" s="85">
        <v>0</v>
      </c>
      <c r="G33" s="86">
        <v>28</v>
      </c>
      <c r="H33" s="84">
        <v>931</v>
      </c>
      <c r="I33" s="85">
        <v>3126</v>
      </c>
      <c r="J33" s="86">
        <v>457</v>
      </c>
      <c r="K33" s="84" t="s">
        <v>178</v>
      </c>
      <c r="L33" s="86" t="s">
        <v>203</v>
      </c>
      <c r="M33" s="84" t="s">
        <v>178</v>
      </c>
      <c r="N33" s="86" t="s">
        <v>203</v>
      </c>
    </row>
    <row r="34" spans="1:14" ht="13.5" thickBot="1">
      <c r="A34" s="11" t="s">
        <v>89</v>
      </c>
      <c r="B34" s="12">
        <v>16</v>
      </c>
      <c r="C34" s="87">
        <v>10</v>
      </c>
      <c r="D34" s="88">
        <v>10</v>
      </c>
      <c r="E34" s="87">
        <v>0</v>
      </c>
      <c r="F34" s="89">
        <v>0</v>
      </c>
      <c r="G34" s="88">
        <v>23</v>
      </c>
      <c r="H34" s="87">
        <v>931</v>
      </c>
      <c r="I34" s="89">
        <v>1386</v>
      </c>
      <c r="J34" s="88">
        <v>456</v>
      </c>
      <c r="K34" s="87" t="s">
        <v>178</v>
      </c>
      <c r="L34" s="88" t="s">
        <v>203</v>
      </c>
      <c r="M34" s="87" t="s">
        <v>203</v>
      </c>
      <c r="N34" s="88" t="s">
        <v>178</v>
      </c>
    </row>
    <row r="35" spans="1:14" ht="12.75">
      <c r="A35" s="79" t="s">
        <v>89</v>
      </c>
      <c r="B35" s="80">
        <v>16</v>
      </c>
      <c r="C35" s="66">
        <v>10</v>
      </c>
      <c r="D35" s="81">
        <v>15</v>
      </c>
      <c r="E35" s="66">
        <v>0</v>
      </c>
      <c r="F35" s="35">
        <v>27</v>
      </c>
      <c r="G35" s="34">
        <v>15</v>
      </c>
      <c r="H35" s="33">
        <v>1421</v>
      </c>
      <c r="I35" s="35">
        <v>6371</v>
      </c>
      <c r="J35" s="34">
        <v>7688</v>
      </c>
      <c r="K35" s="33" t="s">
        <v>203</v>
      </c>
      <c r="L35" s="34" t="s">
        <v>178</v>
      </c>
      <c r="M35" s="33" t="s">
        <v>178</v>
      </c>
      <c r="N35" s="34" t="s">
        <v>203</v>
      </c>
    </row>
    <row r="36" spans="1:14" ht="12.75">
      <c r="A36" s="9" t="s">
        <v>89</v>
      </c>
      <c r="B36" s="10">
        <v>16</v>
      </c>
      <c r="C36" s="36">
        <v>15</v>
      </c>
      <c r="D36" s="37">
        <v>15</v>
      </c>
      <c r="E36" s="36">
        <v>0</v>
      </c>
      <c r="F36" s="38">
        <v>2</v>
      </c>
      <c r="G36" s="37">
        <v>11</v>
      </c>
      <c r="H36" s="36">
        <v>1421</v>
      </c>
      <c r="I36" s="38">
        <v>2111</v>
      </c>
      <c r="J36" s="37">
        <v>3080</v>
      </c>
      <c r="K36" s="36" t="s">
        <v>203</v>
      </c>
      <c r="L36" s="37" t="s">
        <v>178</v>
      </c>
      <c r="M36" s="36" t="s">
        <v>203</v>
      </c>
      <c r="N36" s="37" t="s">
        <v>178</v>
      </c>
    </row>
    <row r="37" spans="1:14" ht="12.75">
      <c r="A37" s="9" t="s">
        <v>89</v>
      </c>
      <c r="B37" s="10">
        <v>16</v>
      </c>
      <c r="C37" s="36">
        <v>12</v>
      </c>
      <c r="D37" s="37">
        <v>25</v>
      </c>
      <c r="E37" s="36">
        <v>0</v>
      </c>
      <c r="F37" s="38">
        <v>0</v>
      </c>
      <c r="G37" s="37">
        <v>50</v>
      </c>
      <c r="H37" s="36">
        <v>2401</v>
      </c>
      <c r="I37" s="38">
        <v>3561</v>
      </c>
      <c r="J37" s="37">
        <v>95</v>
      </c>
      <c r="K37" s="36" t="s">
        <v>203</v>
      </c>
      <c r="L37" s="37" t="s">
        <v>178</v>
      </c>
      <c r="M37" s="36" t="s">
        <v>203</v>
      </c>
      <c r="N37" s="37" t="s">
        <v>178</v>
      </c>
    </row>
    <row r="38" spans="1:14" ht="12.75">
      <c r="A38" s="42"/>
      <c r="B38" s="43"/>
      <c r="C38" s="44"/>
      <c r="D38" s="45"/>
      <c r="E38" s="44"/>
      <c r="F38" s="46"/>
      <c r="G38" s="47"/>
      <c r="H38" s="48"/>
      <c r="I38" s="46"/>
      <c r="J38" s="47"/>
      <c r="K38" s="48"/>
      <c r="L38" s="47"/>
      <c r="M38" s="48"/>
      <c r="N38" s="47"/>
    </row>
    <row r="39" spans="1:14" ht="12.75">
      <c r="A39" s="36" t="s">
        <v>180</v>
      </c>
      <c r="B39" s="37">
        <v>25</v>
      </c>
      <c r="C39" s="36">
        <v>5</v>
      </c>
      <c r="D39" s="37">
        <v>10</v>
      </c>
      <c r="E39" s="36">
        <v>0</v>
      </c>
      <c r="F39" s="38">
        <v>1</v>
      </c>
      <c r="G39" s="37">
        <v>17</v>
      </c>
      <c r="H39" s="36">
        <v>1404</v>
      </c>
      <c r="I39" s="38">
        <v>4434</v>
      </c>
      <c r="J39" s="37">
        <v>120</v>
      </c>
      <c r="K39" s="36" t="s">
        <v>178</v>
      </c>
      <c r="L39" s="37" t="s">
        <v>203</v>
      </c>
      <c r="M39" s="36" t="s">
        <v>178</v>
      </c>
      <c r="N39" s="37" t="s">
        <v>203</v>
      </c>
    </row>
    <row r="40" spans="1:14" ht="12.75">
      <c r="A40" s="36" t="s">
        <v>180</v>
      </c>
      <c r="B40" s="37">
        <v>25</v>
      </c>
      <c r="C40" s="36">
        <v>10</v>
      </c>
      <c r="D40" s="37">
        <v>10</v>
      </c>
      <c r="E40" s="36">
        <v>0</v>
      </c>
      <c r="F40" s="38">
        <v>1</v>
      </c>
      <c r="G40" s="37">
        <v>59</v>
      </c>
      <c r="H40" s="36">
        <v>1404</v>
      </c>
      <c r="I40" s="38">
        <v>2134</v>
      </c>
      <c r="J40" s="37">
        <v>1400</v>
      </c>
      <c r="K40" s="36" t="s">
        <v>178</v>
      </c>
      <c r="L40" s="37" t="s">
        <v>203</v>
      </c>
      <c r="M40" s="36" t="s">
        <v>203</v>
      </c>
      <c r="N40" s="37" t="s">
        <v>178</v>
      </c>
    </row>
    <row r="41" spans="1:14" ht="13.5" thickBot="1">
      <c r="A41" s="87" t="s">
        <v>180</v>
      </c>
      <c r="B41" s="88">
        <v>25</v>
      </c>
      <c r="C41" s="87">
        <v>10</v>
      </c>
      <c r="D41" s="88">
        <v>20</v>
      </c>
      <c r="E41" s="87">
        <v>0</v>
      </c>
      <c r="F41" s="89">
        <v>0</v>
      </c>
      <c r="G41" s="88">
        <v>24</v>
      </c>
      <c r="H41" s="87">
        <v>2884</v>
      </c>
      <c r="I41" s="89">
        <v>4364</v>
      </c>
      <c r="J41" s="88">
        <v>20</v>
      </c>
      <c r="K41" s="87" t="s">
        <v>178</v>
      </c>
      <c r="L41" s="88" t="s">
        <v>203</v>
      </c>
      <c r="M41" s="87" t="s">
        <v>203</v>
      </c>
      <c r="N41" s="88" t="s">
        <v>178</v>
      </c>
    </row>
    <row r="42" spans="1:14" ht="12.75">
      <c r="A42" s="66" t="s">
        <v>180</v>
      </c>
      <c r="B42" s="81">
        <v>25</v>
      </c>
      <c r="C42" s="66">
        <v>10</v>
      </c>
      <c r="D42" s="81">
        <v>15</v>
      </c>
      <c r="E42" s="66">
        <v>12</v>
      </c>
      <c r="F42" s="90">
        <v>31</v>
      </c>
      <c r="G42" s="81">
        <v>56</v>
      </c>
      <c r="H42" s="66">
        <v>2144</v>
      </c>
      <c r="I42" s="90">
        <v>8949</v>
      </c>
      <c r="J42" s="81">
        <v>322774</v>
      </c>
      <c r="K42" s="66" t="s">
        <v>203</v>
      </c>
      <c r="L42" s="81" t="s">
        <v>178</v>
      </c>
      <c r="M42" s="66" t="s">
        <v>178</v>
      </c>
      <c r="N42" s="81" t="s">
        <v>203</v>
      </c>
    </row>
    <row r="43" spans="1:14" ht="12.75">
      <c r="A43" s="128" t="s">
        <v>180</v>
      </c>
      <c r="B43" s="81">
        <v>25</v>
      </c>
      <c r="C43" s="128">
        <v>10</v>
      </c>
      <c r="D43" s="81">
        <v>14</v>
      </c>
      <c r="E43" s="66">
        <v>0</v>
      </c>
      <c r="F43" s="90">
        <v>26</v>
      </c>
      <c r="G43" s="67">
        <v>2</v>
      </c>
      <c r="H43" s="66">
        <v>1996</v>
      </c>
      <c r="I43" s="90">
        <v>7926</v>
      </c>
      <c r="J43" s="67">
        <v>2969</v>
      </c>
      <c r="K43" s="66"/>
      <c r="L43" s="67" t="s">
        <v>178</v>
      </c>
      <c r="M43" s="66" t="s">
        <v>178</v>
      </c>
      <c r="N43" s="81" t="s">
        <v>203</v>
      </c>
    </row>
    <row r="44" spans="1:14" ht="12.75">
      <c r="A44" s="40" t="s">
        <v>180</v>
      </c>
      <c r="B44" s="37">
        <v>25</v>
      </c>
      <c r="C44" s="40">
        <v>14</v>
      </c>
      <c r="D44" s="37">
        <v>15</v>
      </c>
      <c r="E44" s="36">
        <v>0</v>
      </c>
      <c r="F44" s="38">
        <v>4</v>
      </c>
      <c r="G44" s="41">
        <v>53</v>
      </c>
      <c r="H44" s="36">
        <v>2144</v>
      </c>
      <c r="I44" s="38">
        <v>3249</v>
      </c>
      <c r="J44" s="41">
        <v>3756</v>
      </c>
      <c r="K44" s="36" t="s">
        <v>203</v>
      </c>
      <c r="L44" s="41" t="s">
        <v>178</v>
      </c>
      <c r="M44" s="36" t="s">
        <v>203</v>
      </c>
      <c r="N44" s="37" t="s">
        <v>178</v>
      </c>
    </row>
    <row r="45" spans="1:14" ht="12.75">
      <c r="A45" s="40" t="s">
        <v>180</v>
      </c>
      <c r="B45" s="37">
        <v>25</v>
      </c>
      <c r="C45" s="51">
        <v>12</v>
      </c>
      <c r="D45" s="52">
        <v>30</v>
      </c>
      <c r="E45" s="53">
        <v>0</v>
      </c>
      <c r="F45" s="54">
        <v>0</v>
      </c>
      <c r="G45" s="55">
        <v>23</v>
      </c>
      <c r="H45" s="53">
        <v>4364</v>
      </c>
      <c r="I45" s="54">
        <v>6594</v>
      </c>
      <c r="J45" s="55">
        <v>0</v>
      </c>
      <c r="K45" s="36" t="s">
        <v>203</v>
      </c>
      <c r="L45" s="41" t="s">
        <v>178</v>
      </c>
      <c r="M45" s="36" t="s">
        <v>203</v>
      </c>
      <c r="N45" s="37" t="s">
        <v>178</v>
      </c>
    </row>
    <row r="46" spans="1:14" ht="12.75">
      <c r="A46" s="49"/>
      <c r="B46" s="50"/>
      <c r="C46" s="49"/>
      <c r="D46" s="50"/>
      <c r="E46" s="48"/>
      <c r="F46" s="46"/>
      <c r="G46" s="47"/>
      <c r="H46" s="48"/>
      <c r="I46" s="46"/>
      <c r="J46" s="47"/>
      <c r="K46" s="48"/>
      <c r="L46" s="47"/>
      <c r="M46" s="48"/>
      <c r="N46" s="47"/>
    </row>
    <row r="47" spans="1:14" ht="12.75">
      <c r="A47" s="56" t="s">
        <v>185</v>
      </c>
      <c r="B47" s="57">
        <v>36</v>
      </c>
      <c r="C47" s="56">
        <v>10</v>
      </c>
      <c r="D47" s="57">
        <v>10</v>
      </c>
      <c r="E47" s="58">
        <v>4</v>
      </c>
      <c r="F47" s="59">
        <v>0</v>
      </c>
      <c r="G47" s="60">
        <v>26</v>
      </c>
      <c r="H47" s="58">
        <v>2031</v>
      </c>
      <c r="I47" s="59">
        <v>7050</v>
      </c>
      <c r="J47" s="60">
        <v>5136342</v>
      </c>
      <c r="K47" s="36" t="s">
        <v>178</v>
      </c>
      <c r="L47" s="37" t="s">
        <v>203</v>
      </c>
      <c r="M47" s="36" t="s">
        <v>178</v>
      </c>
      <c r="N47" s="37" t="s">
        <v>203</v>
      </c>
    </row>
    <row r="48" spans="1:14" ht="12.75">
      <c r="A48" s="56" t="s">
        <v>185</v>
      </c>
      <c r="B48" s="57">
        <v>36</v>
      </c>
      <c r="C48" s="56">
        <v>9</v>
      </c>
      <c r="D48" s="57">
        <v>10</v>
      </c>
      <c r="E48" s="58">
        <v>0</v>
      </c>
      <c r="F48" s="59">
        <v>7</v>
      </c>
      <c r="G48" s="60">
        <v>59</v>
      </c>
      <c r="H48" s="58">
        <v>2031</v>
      </c>
      <c r="I48" s="59">
        <v>3150</v>
      </c>
      <c r="J48" s="60">
        <v>3866</v>
      </c>
      <c r="K48" s="36" t="s">
        <v>178</v>
      </c>
      <c r="L48" s="37" t="s">
        <v>203</v>
      </c>
      <c r="M48" s="36" t="s">
        <v>203</v>
      </c>
      <c r="N48" s="37" t="s">
        <v>178</v>
      </c>
    </row>
    <row r="49" spans="1:14" ht="12.75">
      <c r="A49" s="56" t="s">
        <v>185</v>
      </c>
      <c r="B49" s="57">
        <v>36</v>
      </c>
      <c r="C49" s="56">
        <v>12</v>
      </c>
      <c r="D49" s="57">
        <v>20</v>
      </c>
      <c r="E49" s="58">
        <v>0</v>
      </c>
      <c r="F49" s="59">
        <v>1</v>
      </c>
      <c r="G49" s="60">
        <v>38</v>
      </c>
      <c r="H49" s="58">
        <v>4171</v>
      </c>
      <c r="I49" s="59">
        <v>6440</v>
      </c>
      <c r="J49" s="60">
        <v>26</v>
      </c>
      <c r="K49" s="36" t="s">
        <v>178</v>
      </c>
      <c r="L49" s="37" t="s">
        <v>203</v>
      </c>
      <c r="M49" s="36" t="s">
        <v>203</v>
      </c>
      <c r="N49" s="37" t="s">
        <v>178</v>
      </c>
    </row>
    <row r="50" spans="1:14" ht="13.5" thickBot="1">
      <c r="A50" s="91" t="s">
        <v>185</v>
      </c>
      <c r="B50" s="92">
        <v>36</v>
      </c>
      <c r="C50" s="91">
        <f>30-12</f>
        <v>18</v>
      </c>
      <c r="D50" s="92">
        <v>30</v>
      </c>
      <c r="E50" s="93">
        <v>0</v>
      </c>
      <c r="F50" s="94">
        <v>4</v>
      </c>
      <c r="G50" s="95">
        <v>41</v>
      </c>
      <c r="H50" s="93">
        <v>6311</v>
      </c>
      <c r="I50" s="94">
        <v>9730</v>
      </c>
      <c r="J50" s="95">
        <v>30</v>
      </c>
      <c r="K50" s="87" t="s">
        <v>178</v>
      </c>
      <c r="L50" s="88" t="s">
        <v>203</v>
      </c>
      <c r="M50" s="87" t="s">
        <v>203</v>
      </c>
      <c r="N50" s="88" t="s">
        <v>178</v>
      </c>
    </row>
    <row r="51" spans="1:14" ht="12.75">
      <c r="A51" s="51" t="s">
        <v>185</v>
      </c>
      <c r="B51" s="52">
        <v>36</v>
      </c>
      <c r="C51" s="51" t="s">
        <v>203</v>
      </c>
      <c r="D51" s="52">
        <v>18</v>
      </c>
      <c r="E51" s="53" t="s">
        <v>200</v>
      </c>
      <c r="F51" s="54" t="s">
        <v>203</v>
      </c>
      <c r="G51" s="55" t="s">
        <v>203</v>
      </c>
      <c r="H51" s="53" t="s">
        <v>203</v>
      </c>
      <c r="I51" s="54" t="s">
        <v>203</v>
      </c>
      <c r="J51" s="55" t="s">
        <v>203</v>
      </c>
      <c r="K51" s="66" t="s">
        <v>203</v>
      </c>
      <c r="L51" s="81" t="s">
        <v>178</v>
      </c>
      <c r="M51" s="66" t="s">
        <v>178</v>
      </c>
      <c r="N51" s="81" t="s">
        <v>203</v>
      </c>
    </row>
    <row r="52" spans="1:14" ht="12.75">
      <c r="A52" s="51" t="s">
        <v>185</v>
      </c>
      <c r="B52" s="57">
        <v>36</v>
      </c>
      <c r="C52" s="51">
        <v>18</v>
      </c>
      <c r="D52" s="52">
        <v>18</v>
      </c>
      <c r="E52" s="53">
        <v>2</v>
      </c>
      <c r="F52" s="54">
        <v>22</v>
      </c>
      <c r="G52" s="55">
        <v>20</v>
      </c>
      <c r="H52" s="53">
        <v>3743</v>
      </c>
      <c r="I52" s="54">
        <v>5782</v>
      </c>
      <c r="J52" s="55">
        <v>15519</v>
      </c>
      <c r="K52" s="36" t="s">
        <v>203</v>
      </c>
      <c r="L52" s="41" t="s">
        <v>178</v>
      </c>
      <c r="M52" s="36" t="s">
        <v>203</v>
      </c>
      <c r="N52" s="37" t="s">
        <v>178</v>
      </c>
    </row>
    <row r="53" spans="1:14" ht="12.75">
      <c r="A53" s="51" t="s">
        <v>185</v>
      </c>
      <c r="B53" s="57">
        <v>36</v>
      </c>
      <c r="C53" s="25">
        <v>15</v>
      </c>
      <c r="D53" s="26">
        <v>30</v>
      </c>
      <c r="E53" s="25">
        <v>0</v>
      </c>
      <c r="F53" s="27">
        <v>23</v>
      </c>
      <c r="G53" s="26">
        <v>35</v>
      </c>
      <c r="H53" s="25">
        <v>6311</v>
      </c>
      <c r="I53" s="27">
        <v>9730</v>
      </c>
      <c r="J53" s="26">
        <v>850</v>
      </c>
      <c r="K53" s="36" t="s">
        <v>203</v>
      </c>
      <c r="L53" s="41" t="s">
        <v>178</v>
      </c>
      <c r="M53" s="36" t="s">
        <v>203</v>
      </c>
      <c r="N53" s="37" t="s">
        <v>178</v>
      </c>
    </row>
    <row r="54" spans="1:14" s="73" customFormat="1" ht="12.75">
      <c r="A54" s="61"/>
      <c r="B54" s="62"/>
      <c r="C54" s="61"/>
      <c r="D54" s="62"/>
      <c r="E54" s="63"/>
      <c r="F54" s="64"/>
      <c r="G54" s="65"/>
      <c r="H54" s="63"/>
      <c r="I54" s="64"/>
      <c r="J54" s="65"/>
      <c r="K54" s="63"/>
      <c r="L54" s="65"/>
      <c r="M54" s="63"/>
      <c r="N54" s="65"/>
    </row>
    <row r="55" spans="1:14" ht="12.75">
      <c r="A55" s="51" t="s">
        <v>201</v>
      </c>
      <c r="B55" s="52">
        <v>45</v>
      </c>
      <c r="C55" s="51">
        <v>10</v>
      </c>
      <c r="D55" s="52">
        <v>10</v>
      </c>
      <c r="E55" s="53">
        <v>3</v>
      </c>
      <c r="F55" s="54">
        <v>34</v>
      </c>
      <c r="G55" s="55">
        <v>48</v>
      </c>
      <c r="H55" s="53">
        <v>2504</v>
      </c>
      <c r="I55" s="54">
        <v>8038</v>
      </c>
      <c r="J55" s="55">
        <v>3749966</v>
      </c>
      <c r="K55" s="66" t="s">
        <v>178</v>
      </c>
      <c r="L55" s="67" t="s">
        <v>203</v>
      </c>
      <c r="M55" s="66" t="s">
        <v>178</v>
      </c>
      <c r="N55" s="67" t="s">
        <v>203</v>
      </c>
    </row>
    <row r="56" spans="1:14" ht="12.75">
      <c r="A56" s="56" t="s">
        <v>201</v>
      </c>
      <c r="B56" s="57">
        <v>45</v>
      </c>
      <c r="C56" s="56">
        <v>10</v>
      </c>
      <c r="D56" s="57">
        <v>10</v>
      </c>
      <c r="E56" s="58">
        <v>0</v>
      </c>
      <c r="F56" s="59">
        <v>55</v>
      </c>
      <c r="G56" s="60">
        <v>39</v>
      </c>
      <c r="H56" s="58">
        <v>2504</v>
      </c>
      <c r="I56" s="59">
        <v>3898</v>
      </c>
      <c r="J56" s="60">
        <v>53318</v>
      </c>
      <c r="K56" s="36" t="s">
        <v>178</v>
      </c>
      <c r="L56" s="41" t="s">
        <v>203</v>
      </c>
      <c r="M56" s="36" t="s">
        <v>203</v>
      </c>
      <c r="N56" s="108" t="s">
        <v>178</v>
      </c>
    </row>
    <row r="57" spans="1:14" ht="13.5" thickBot="1">
      <c r="A57" s="96" t="s">
        <v>201</v>
      </c>
      <c r="B57" s="97">
        <v>45</v>
      </c>
      <c r="C57" s="96">
        <v>11</v>
      </c>
      <c r="D57" s="97">
        <v>20</v>
      </c>
      <c r="E57" s="98">
        <v>0</v>
      </c>
      <c r="F57" s="99">
        <v>2</v>
      </c>
      <c r="G57" s="100">
        <v>7</v>
      </c>
      <c r="H57" s="98">
        <v>5144</v>
      </c>
      <c r="I57" s="99">
        <v>7968</v>
      </c>
      <c r="J57" s="100">
        <v>50</v>
      </c>
      <c r="K57" s="101" t="s">
        <v>178</v>
      </c>
      <c r="L57" s="102" t="s">
        <v>203</v>
      </c>
      <c r="M57" s="101" t="s">
        <v>203</v>
      </c>
      <c r="N57" s="109" t="s">
        <v>178</v>
      </c>
    </row>
    <row r="58" spans="1:14" ht="12.75">
      <c r="A58" s="51" t="s">
        <v>201</v>
      </c>
      <c r="B58" s="52">
        <v>45</v>
      </c>
      <c r="C58" s="51" t="s">
        <v>203</v>
      </c>
      <c r="D58" s="52">
        <v>20</v>
      </c>
      <c r="E58" s="53" t="s">
        <v>200</v>
      </c>
      <c r="F58" s="54" t="s">
        <v>203</v>
      </c>
      <c r="G58" s="55" t="s">
        <v>203</v>
      </c>
      <c r="H58" s="53" t="s">
        <v>203</v>
      </c>
      <c r="I58" s="54" t="s">
        <v>203</v>
      </c>
      <c r="J58" s="55" t="s">
        <v>203</v>
      </c>
      <c r="K58" s="66" t="s">
        <v>203</v>
      </c>
      <c r="L58" s="67" t="s">
        <v>178</v>
      </c>
      <c r="M58" s="103" t="s">
        <v>178</v>
      </c>
      <c r="N58" s="67" t="s">
        <v>203</v>
      </c>
    </row>
    <row r="59" spans="1:14" ht="12.75">
      <c r="A59" s="51" t="s">
        <v>201</v>
      </c>
      <c r="B59" s="52">
        <v>45</v>
      </c>
      <c r="C59" s="51" t="s">
        <v>203</v>
      </c>
      <c r="D59" s="52">
        <v>20</v>
      </c>
      <c r="E59" s="53" t="s">
        <v>200</v>
      </c>
      <c r="F59" s="54" t="s">
        <v>203</v>
      </c>
      <c r="G59" s="55" t="s">
        <v>203</v>
      </c>
      <c r="H59" s="53" t="s">
        <v>203</v>
      </c>
      <c r="I59" s="54" t="s">
        <v>203</v>
      </c>
      <c r="J59" s="55" t="s">
        <v>203</v>
      </c>
      <c r="K59" s="66" t="s">
        <v>203</v>
      </c>
      <c r="L59" s="67" t="s">
        <v>178</v>
      </c>
      <c r="M59" s="66" t="s">
        <v>203</v>
      </c>
      <c r="N59" s="67" t="s">
        <v>178</v>
      </c>
    </row>
    <row r="60" spans="1:14" ht="12.75">
      <c r="A60" s="51" t="s">
        <v>201</v>
      </c>
      <c r="B60" s="52">
        <v>45</v>
      </c>
      <c r="C60" s="51">
        <v>16</v>
      </c>
      <c r="D60" s="52">
        <v>30</v>
      </c>
      <c r="E60" s="53">
        <v>4</v>
      </c>
      <c r="F60" s="54">
        <v>48</v>
      </c>
      <c r="G60" s="55">
        <v>36</v>
      </c>
      <c r="H60" s="53">
        <v>7784</v>
      </c>
      <c r="I60" s="54">
        <v>12038</v>
      </c>
      <c r="J60" s="55">
        <v>2024</v>
      </c>
      <c r="K60" s="66" t="s">
        <v>203</v>
      </c>
      <c r="L60" s="67" t="s">
        <v>178</v>
      </c>
      <c r="M60" s="66" t="s">
        <v>203</v>
      </c>
      <c r="N60" s="67" t="s">
        <v>178</v>
      </c>
    </row>
    <row r="61" spans="1:14" ht="12.75">
      <c r="A61" s="51" t="s">
        <v>201</v>
      </c>
      <c r="B61" s="52">
        <v>45</v>
      </c>
      <c r="C61" s="51">
        <v>31</v>
      </c>
      <c r="D61" s="52">
        <v>50</v>
      </c>
      <c r="E61" s="53">
        <v>0</v>
      </c>
      <c r="F61" s="54">
        <v>32</v>
      </c>
      <c r="G61" s="55">
        <v>55</v>
      </c>
      <c r="H61" s="53">
        <v>13054</v>
      </c>
      <c r="I61" s="54">
        <v>20178</v>
      </c>
      <c r="J61" s="55">
        <v>50</v>
      </c>
      <c r="K61" s="66" t="s">
        <v>203</v>
      </c>
      <c r="L61" s="67" t="s">
        <v>178</v>
      </c>
      <c r="M61" s="66" t="s">
        <v>203</v>
      </c>
      <c r="N61" s="67" t="s">
        <v>178</v>
      </c>
    </row>
    <row r="62" spans="1:14" ht="12.75">
      <c r="A62" s="61"/>
      <c r="B62" s="62"/>
      <c r="C62" s="61"/>
      <c r="D62" s="62"/>
      <c r="E62" s="63"/>
      <c r="F62" s="64"/>
      <c r="G62" s="65"/>
      <c r="H62" s="63"/>
      <c r="I62" s="64"/>
      <c r="J62" s="65"/>
      <c r="K62" s="63"/>
      <c r="L62" s="65"/>
      <c r="M62" s="63"/>
      <c r="N62" s="65"/>
    </row>
    <row r="63" spans="1:14" ht="12.75">
      <c r="A63" s="9" t="s">
        <v>189</v>
      </c>
      <c r="B63" s="10">
        <v>56</v>
      </c>
      <c r="C63" s="32">
        <v>10</v>
      </c>
      <c r="D63" s="10">
        <v>10</v>
      </c>
      <c r="E63" s="9">
        <v>11</v>
      </c>
      <c r="F63" s="6">
        <v>14</v>
      </c>
      <c r="G63" s="10">
        <v>35</v>
      </c>
      <c r="H63" s="9">
        <v>3121</v>
      </c>
      <c r="I63" s="6">
        <v>10795</v>
      </c>
      <c r="J63" s="10">
        <v>83989</v>
      </c>
      <c r="K63" s="9" t="s">
        <v>178</v>
      </c>
      <c r="L63" s="10" t="s">
        <v>203</v>
      </c>
      <c r="M63" s="9" t="s">
        <v>178</v>
      </c>
      <c r="N63" s="10" t="s">
        <v>203</v>
      </c>
    </row>
    <row r="64" spans="1:14" ht="12.75">
      <c r="A64" s="9" t="s">
        <v>189</v>
      </c>
      <c r="B64" s="10">
        <v>56</v>
      </c>
      <c r="C64" s="9">
        <v>10</v>
      </c>
      <c r="D64" s="10">
        <v>10</v>
      </c>
      <c r="E64" s="9">
        <v>3</v>
      </c>
      <c r="F64" s="6">
        <v>51</v>
      </c>
      <c r="G64" s="10">
        <v>55</v>
      </c>
      <c r="H64" s="9">
        <v>3121</v>
      </c>
      <c r="I64" s="6">
        <v>4915</v>
      </c>
      <c r="J64" s="10">
        <v>44072</v>
      </c>
      <c r="K64" s="9" t="s">
        <v>178</v>
      </c>
      <c r="L64" s="10" t="s">
        <v>203</v>
      </c>
      <c r="M64" s="9" t="s">
        <v>203</v>
      </c>
      <c r="N64" s="10" t="s">
        <v>178</v>
      </c>
    </row>
    <row r="65" spans="1:14" ht="13.5" thickBot="1">
      <c r="A65" s="11" t="s">
        <v>189</v>
      </c>
      <c r="B65" s="12">
        <v>56</v>
      </c>
      <c r="C65" s="11">
        <v>12</v>
      </c>
      <c r="D65" s="12">
        <v>20</v>
      </c>
      <c r="E65" s="11">
        <v>0</v>
      </c>
      <c r="F65" s="14">
        <v>6</v>
      </c>
      <c r="G65" s="12">
        <v>17</v>
      </c>
      <c r="H65" s="11">
        <v>6411</v>
      </c>
      <c r="I65" s="14">
        <v>10045</v>
      </c>
      <c r="J65" s="12">
        <v>73</v>
      </c>
      <c r="K65" s="11" t="s">
        <v>178</v>
      </c>
      <c r="L65" s="106" t="s">
        <v>203</v>
      </c>
      <c r="M65" s="11" t="s">
        <v>203</v>
      </c>
      <c r="N65" s="12" t="s">
        <v>178</v>
      </c>
    </row>
    <row r="66" spans="1:14" ht="12.75">
      <c r="A66" s="79" t="s">
        <v>189</v>
      </c>
      <c r="B66" s="80">
        <v>56</v>
      </c>
      <c r="C66" s="79" t="s">
        <v>203</v>
      </c>
      <c r="D66" s="80">
        <v>25</v>
      </c>
      <c r="E66" s="79" t="s">
        <v>200</v>
      </c>
      <c r="F66" s="104" t="s">
        <v>203</v>
      </c>
      <c r="G66" s="80" t="s">
        <v>203</v>
      </c>
      <c r="H66" s="79" t="s">
        <v>203</v>
      </c>
      <c r="I66" s="104" t="s">
        <v>203</v>
      </c>
      <c r="J66" s="80" t="s">
        <v>203</v>
      </c>
      <c r="K66" s="79" t="s">
        <v>203</v>
      </c>
      <c r="L66" s="105" t="s">
        <v>178</v>
      </c>
      <c r="M66" s="79" t="s">
        <v>178</v>
      </c>
      <c r="N66" s="80" t="s">
        <v>203</v>
      </c>
    </row>
    <row r="67" spans="1:14" ht="12.75">
      <c r="A67" s="9" t="s">
        <v>189</v>
      </c>
      <c r="B67" s="10">
        <v>56</v>
      </c>
      <c r="C67" s="9" t="s">
        <v>203</v>
      </c>
      <c r="D67" s="10">
        <v>30</v>
      </c>
      <c r="E67" s="9" t="s">
        <v>204</v>
      </c>
      <c r="F67" s="6" t="s">
        <v>203</v>
      </c>
      <c r="G67" s="10" t="s">
        <v>203</v>
      </c>
      <c r="H67" s="9" t="s">
        <v>203</v>
      </c>
      <c r="I67" s="6" t="s">
        <v>203</v>
      </c>
      <c r="J67" s="10" t="s">
        <v>203</v>
      </c>
      <c r="K67" s="9" t="s">
        <v>203</v>
      </c>
      <c r="L67" s="39" t="s">
        <v>178</v>
      </c>
      <c r="M67" s="9" t="s">
        <v>203</v>
      </c>
      <c r="N67" s="10" t="s">
        <v>178</v>
      </c>
    </row>
    <row r="68" spans="1:14" ht="12.75">
      <c r="A68" s="9" t="s">
        <v>189</v>
      </c>
      <c r="B68" s="10">
        <v>56</v>
      </c>
      <c r="C68" s="9">
        <v>24</v>
      </c>
      <c r="D68" s="10">
        <v>40</v>
      </c>
      <c r="E68" s="9">
        <v>0</v>
      </c>
      <c r="F68" s="6">
        <v>35</v>
      </c>
      <c r="G68" s="10">
        <v>25</v>
      </c>
      <c r="H68" s="9">
        <v>12991</v>
      </c>
      <c r="I68" s="6">
        <v>20305</v>
      </c>
      <c r="J68" s="10">
        <v>150</v>
      </c>
      <c r="K68" s="9" t="s">
        <v>203</v>
      </c>
      <c r="L68" s="39" t="s">
        <v>178</v>
      </c>
      <c r="M68" s="9" t="s">
        <v>203</v>
      </c>
      <c r="N68" s="10" t="s">
        <v>178</v>
      </c>
    </row>
    <row r="69" spans="1:14" ht="12.75">
      <c r="A69" s="9" t="s">
        <v>189</v>
      </c>
      <c r="B69" s="10">
        <v>56</v>
      </c>
      <c r="C69" s="9">
        <v>24</v>
      </c>
      <c r="D69" s="10">
        <v>50</v>
      </c>
      <c r="E69" s="9">
        <v>0</v>
      </c>
      <c r="F69" s="6">
        <v>43</v>
      </c>
      <c r="G69" s="10">
        <v>24</v>
      </c>
      <c r="H69" s="9">
        <v>16281</v>
      </c>
      <c r="I69" s="6">
        <v>25435</v>
      </c>
      <c r="J69" s="10">
        <v>50</v>
      </c>
      <c r="K69" s="9" t="s">
        <v>203</v>
      </c>
      <c r="L69" s="39" t="s">
        <v>178</v>
      </c>
      <c r="M69" s="9" t="s">
        <v>203</v>
      </c>
      <c r="N69" s="10" t="s">
        <v>178</v>
      </c>
    </row>
    <row r="70" spans="1:14" ht="12.75">
      <c r="A70" s="42"/>
      <c r="B70" s="43"/>
      <c r="C70" s="42"/>
      <c r="D70" s="43"/>
      <c r="E70" s="42"/>
      <c r="F70" s="68"/>
      <c r="G70" s="43"/>
      <c r="H70" s="42"/>
      <c r="I70" s="68"/>
      <c r="J70" s="43"/>
      <c r="K70" s="42"/>
      <c r="L70" s="69"/>
      <c r="M70" s="42"/>
      <c r="N70" s="43"/>
    </row>
    <row r="71" spans="1:14" ht="12.75">
      <c r="A71" s="9" t="s">
        <v>186</v>
      </c>
      <c r="B71" s="10">
        <v>64</v>
      </c>
      <c r="C71" s="9"/>
      <c r="D71" s="10">
        <v>10</v>
      </c>
      <c r="E71" s="9" t="s">
        <v>204</v>
      </c>
      <c r="F71" s="6"/>
      <c r="G71" s="10"/>
      <c r="H71" s="9">
        <v>3547</v>
      </c>
      <c r="I71" s="6">
        <v>12226</v>
      </c>
      <c r="J71" s="10"/>
      <c r="K71" s="9" t="s">
        <v>178</v>
      </c>
      <c r="L71" s="10" t="s">
        <v>203</v>
      </c>
      <c r="M71" s="9" t="s">
        <v>178</v>
      </c>
      <c r="N71" s="10" t="s">
        <v>203</v>
      </c>
    </row>
    <row r="72" spans="1:14" ht="13.5" thickBot="1">
      <c r="A72" s="11" t="s">
        <v>186</v>
      </c>
      <c r="B72" s="12">
        <v>64</v>
      </c>
      <c r="C72" s="11">
        <v>12</v>
      </c>
      <c r="D72" s="12">
        <v>20</v>
      </c>
      <c r="E72" s="11">
        <v>0</v>
      </c>
      <c r="F72" s="14">
        <v>8</v>
      </c>
      <c r="G72" s="12">
        <v>44</v>
      </c>
      <c r="H72" s="11">
        <v>7287</v>
      </c>
      <c r="I72" s="14">
        <v>11456</v>
      </c>
      <c r="J72" s="12">
        <v>97</v>
      </c>
      <c r="K72" s="11" t="s">
        <v>178</v>
      </c>
      <c r="L72" s="12" t="s">
        <v>203</v>
      </c>
      <c r="M72" s="11" t="s">
        <v>203</v>
      </c>
      <c r="N72" s="110" t="s">
        <v>178</v>
      </c>
    </row>
    <row r="73" spans="1:14" ht="12.75">
      <c r="A73" s="79" t="s">
        <v>186</v>
      </c>
      <c r="B73" s="80">
        <v>64</v>
      </c>
      <c r="C73" s="79" t="s">
        <v>203</v>
      </c>
      <c r="D73" s="80">
        <v>25</v>
      </c>
      <c r="E73" s="79" t="s">
        <v>200</v>
      </c>
      <c r="F73" s="104" t="s">
        <v>203</v>
      </c>
      <c r="G73" s="80" t="s">
        <v>203</v>
      </c>
      <c r="H73" s="79" t="s">
        <v>203</v>
      </c>
      <c r="I73" s="104" t="s">
        <v>203</v>
      </c>
      <c r="J73" s="80" t="s">
        <v>203</v>
      </c>
      <c r="K73" s="79" t="s">
        <v>203</v>
      </c>
      <c r="L73" s="80" t="s">
        <v>178</v>
      </c>
      <c r="M73" s="79" t="s">
        <v>178</v>
      </c>
      <c r="N73" s="107" t="s">
        <v>203</v>
      </c>
    </row>
    <row r="74" spans="1:14" ht="12.75">
      <c r="A74" s="9" t="s">
        <v>186</v>
      </c>
      <c r="B74" s="10">
        <v>64</v>
      </c>
      <c r="C74" s="25" t="s">
        <v>203</v>
      </c>
      <c r="D74" s="26">
        <v>25</v>
      </c>
      <c r="E74" s="25" t="s">
        <v>204</v>
      </c>
      <c r="F74" s="27" t="s">
        <v>203</v>
      </c>
      <c r="G74" s="26" t="s">
        <v>203</v>
      </c>
      <c r="H74" s="25" t="s">
        <v>203</v>
      </c>
      <c r="I74" s="27" t="s">
        <v>203</v>
      </c>
      <c r="J74" s="26" t="s">
        <v>203</v>
      </c>
      <c r="K74" s="25" t="s">
        <v>203</v>
      </c>
      <c r="L74" s="26" t="s">
        <v>178</v>
      </c>
      <c r="M74" s="25" t="s">
        <v>203</v>
      </c>
      <c r="N74" s="28" t="s">
        <v>178</v>
      </c>
    </row>
    <row r="75" spans="1:14" ht="12.75">
      <c r="A75" s="9" t="s">
        <v>186</v>
      </c>
      <c r="B75" s="10">
        <v>64</v>
      </c>
      <c r="C75" s="25" t="s">
        <v>203</v>
      </c>
      <c r="D75" s="26">
        <v>30</v>
      </c>
      <c r="E75" s="25" t="s">
        <v>204</v>
      </c>
      <c r="F75" s="27" t="s">
        <v>203</v>
      </c>
      <c r="G75" s="26" t="s">
        <v>203</v>
      </c>
      <c r="H75" s="25" t="s">
        <v>203</v>
      </c>
      <c r="I75" s="27" t="s">
        <v>203</v>
      </c>
      <c r="J75" s="26" t="s">
        <v>203</v>
      </c>
      <c r="K75" s="25" t="s">
        <v>203</v>
      </c>
      <c r="L75" s="26" t="s">
        <v>178</v>
      </c>
      <c r="M75" s="25" t="s">
        <v>203</v>
      </c>
      <c r="N75" s="29" t="s">
        <v>178</v>
      </c>
    </row>
    <row r="76" spans="1:14" ht="12.75">
      <c r="A76" s="9" t="s">
        <v>186</v>
      </c>
      <c r="B76" s="10">
        <v>64</v>
      </c>
      <c r="C76" s="25">
        <v>21</v>
      </c>
      <c r="D76" s="26">
        <v>40</v>
      </c>
      <c r="E76" s="25">
        <v>0</v>
      </c>
      <c r="F76" s="27">
        <v>30</v>
      </c>
      <c r="G76" s="26">
        <v>1</v>
      </c>
      <c r="H76" s="25">
        <v>14767</v>
      </c>
      <c r="I76" s="27">
        <v>23156</v>
      </c>
      <c r="J76" s="26">
        <v>50</v>
      </c>
      <c r="K76" s="25" t="s">
        <v>203</v>
      </c>
      <c r="L76" s="26" t="s">
        <v>178</v>
      </c>
      <c r="M76" s="25" t="s">
        <v>203</v>
      </c>
      <c r="N76" s="29" t="s">
        <v>178</v>
      </c>
    </row>
    <row r="77" spans="1:14" ht="12.75">
      <c r="A77" s="9" t="s">
        <v>186</v>
      </c>
      <c r="B77" s="10">
        <v>64</v>
      </c>
      <c r="C77" s="25">
        <v>27</v>
      </c>
      <c r="D77" s="26">
        <v>50</v>
      </c>
      <c r="E77" s="25">
        <v>0</v>
      </c>
      <c r="F77" s="27">
        <v>50</v>
      </c>
      <c r="G77" s="26">
        <v>57</v>
      </c>
      <c r="H77" s="25">
        <v>18507</v>
      </c>
      <c r="I77" s="27">
        <v>29006</v>
      </c>
      <c r="J77" s="26">
        <v>70</v>
      </c>
      <c r="K77" s="25" t="s">
        <v>203</v>
      </c>
      <c r="L77" s="26" t="s">
        <v>178</v>
      </c>
      <c r="M77" s="25" t="s">
        <v>203</v>
      </c>
      <c r="N77" s="29" t="s">
        <v>178</v>
      </c>
    </row>
    <row r="78" spans="1:14" ht="12.75">
      <c r="A78" s="42"/>
      <c r="B78" s="43"/>
      <c r="C78" s="70"/>
      <c r="D78" s="71"/>
      <c r="E78" s="70"/>
      <c r="F78" s="72"/>
      <c r="G78" s="71"/>
      <c r="H78" s="70"/>
      <c r="I78" s="72"/>
      <c r="J78" s="71"/>
      <c r="K78" s="70"/>
      <c r="L78" s="71"/>
      <c r="M78" s="70"/>
      <c r="N78" s="111"/>
    </row>
    <row r="79" spans="1:14" ht="12.75">
      <c r="A79" s="9" t="s">
        <v>183</v>
      </c>
      <c r="B79" s="10">
        <v>72</v>
      </c>
      <c r="C79" s="25" t="s">
        <v>203</v>
      </c>
      <c r="D79" s="26">
        <v>10</v>
      </c>
      <c r="E79" s="25" t="s">
        <v>204</v>
      </c>
      <c r="F79" s="27" t="s">
        <v>203</v>
      </c>
      <c r="G79" s="26" t="s">
        <v>203</v>
      </c>
      <c r="H79" s="25" t="s">
        <v>203</v>
      </c>
      <c r="I79" s="27" t="s">
        <v>203</v>
      </c>
      <c r="J79" s="26" t="s">
        <v>203</v>
      </c>
      <c r="K79" s="25" t="s">
        <v>178</v>
      </c>
      <c r="L79" s="26" t="s">
        <v>203</v>
      </c>
      <c r="M79" s="9" t="s">
        <v>178</v>
      </c>
      <c r="N79" s="29" t="s">
        <v>203</v>
      </c>
    </row>
    <row r="80" spans="1:14" ht="13.5" thickBot="1">
      <c r="A80" s="11" t="s">
        <v>183</v>
      </c>
      <c r="B80" s="12">
        <v>72</v>
      </c>
      <c r="C80" s="11">
        <v>12</v>
      </c>
      <c r="D80" s="12">
        <v>20</v>
      </c>
      <c r="E80" s="11">
        <v>0</v>
      </c>
      <c r="F80" s="14">
        <v>9</v>
      </c>
      <c r="G80" s="12">
        <v>36</v>
      </c>
      <c r="H80" s="11">
        <v>8123</v>
      </c>
      <c r="I80" s="14">
        <v>12789</v>
      </c>
      <c r="J80" s="12">
        <v>74</v>
      </c>
      <c r="K80" s="11" t="s">
        <v>178</v>
      </c>
      <c r="L80" s="12" t="s">
        <v>203</v>
      </c>
      <c r="M80" s="11" t="s">
        <v>203</v>
      </c>
      <c r="N80" s="110" t="s">
        <v>178</v>
      </c>
    </row>
    <row r="81" spans="1:14" ht="12.75">
      <c r="A81" s="79" t="s">
        <v>183</v>
      </c>
      <c r="B81" s="80">
        <v>72</v>
      </c>
      <c r="C81" s="76" t="s">
        <v>203</v>
      </c>
      <c r="D81" s="77">
        <v>25</v>
      </c>
      <c r="E81" s="76" t="s">
        <v>200</v>
      </c>
      <c r="F81" s="127" t="s">
        <v>203</v>
      </c>
      <c r="G81" s="77" t="s">
        <v>203</v>
      </c>
      <c r="H81" s="76" t="s">
        <v>203</v>
      </c>
      <c r="I81" s="127" t="s">
        <v>203</v>
      </c>
      <c r="J81" s="77" t="s">
        <v>203</v>
      </c>
      <c r="K81" s="76" t="s">
        <v>203</v>
      </c>
      <c r="L81" s="77" t="s">
        <v>178</v>
      </c>
      <c r="M81" s="79" t="s">
        <v>178</v>
      </c>
      <c r="N81" s="77" t="s">
        <v>203</v>
      </c>
    </row>
    <row r="82" spans="1:14" ht="12.75">
      <c r="A82" s="9" t="s">
        <v>183</v>
      </c>
      <c r="B82" s="10">
        <v>72</v>
      </c>
      <c r="C82" s="9" t="s">
        <v>203</v>
      </c>
      <c r="D82" s="10">
        <v>25</v>
      </c>
      <c r="E82" s="9" t="s">
        <v>204</v>
      </c>
      <c r="F82" s="6" t="s">
        <v>203</v>
      </c>
      <c r="G82" s="10" t="s">
        <v>203</v>
      </c>
      <c r="H82" s="9" t="s">
        <v>203</v>
      </c>
      <c r="I82" s="6" t="s">
        <v>203</v>
      </c>
      <c r="J82" s="10" t="s">
        <v>203</v>
      </c>
      <c r="K82" s="9" t="s">
        <v>203</v>
      </c>
      <c r="L82" s="10" t="s">
        <v>178</v>
      </c>
      <c r="M82" s="9" t="s">
        <v>203</v>
      </c>
      <c r="N82" s="10" t="s">
        <v>178</v>
      </c>
    </row>
    <row r="83" spans="1:14" ht="12.75">
      <c r="A83" s="9" t="s">
        <v>183</v>
      </c>
      <c r="B83" s="10">
        <v>72</v>
      </c>
      <c r="C83" s="9" t="s">
        <v>203</v>
      </c>
      <c r="D83" s="10">
        <v>30</v>
      </c>
      <c r="E83" s="9" t="s">
        <v>204</v>
      </c>
      <c r="F83" s="6" t="s">
        <v>203</v>
      </c>
      <c r="G83" s="10" t="s">
        <v>203</v>
      </c>
      <c r="H83" s="9" t="s">
        <v>203</v>
      </c>
      <c r="I83" s="6" t="s">
        <v>203</v>
      </c>
      <c r="J83" s="10" t="s">
        <v>203</v>
      </c>
      <c r="K83" s="9" t="s">
        <v>203</v>
      </c>
      <c r="L83" s="10" t="s">
        <v>178</v>
      </c>
      <c r="M83" s="9" t="s">
        <v>203</v>
      </c>
      <c r="N83" s="10" t="s">
        <v>178</v>
      </c>
    </row>
    <row r="84" spans="1:14" s="129" customFormat="1" ht="12.75">
      <c r="A84" s="9" t="s">
        <v>183</v>
      </c>
      <c r="B84" s="10">
        <v>72</v>
      </c>
      <c r="C84" s="79" t="s">
        <v>203</v>
      </c>
      <c r="D84" s="80">
        <v>40</v>
      </c>
      <c r="E84" s="79" t="s">
        <v>204</v>
      </c>
      <c r="F84" s="104" t="s">
        <v>203</v>
      </c>
      <c r="G84" s="80" t="s">
        <v>203</v>
      </c>
      <c r="H84" s="79" t="s">
        <v>203</v>
      </c>
      <c r="I84" s="104" t="s">
        <v>203</v>
      </c>
      <c r="J84" s="80" t="s">
        <v>203</v>
      </c>
      <c r="K84" s="79" t="s">
        <v>203</v>
      </c>
      <c r="L84" s="80" t="s">
        <v>178</v>
      </c>
      <c r="M84" s="79" t="s">
        <v>203</v>
      </c>
      <c r="N84" s="80" t="s">
        <v>178</v>
      </c>
    </row>
    <row r="85" spans="1:14" ht="13.5" thickBot="1">
      <c r="A85" s="30" t="s">
        <v>183</v>
      </c>
      <c r="B85" s="31">
        <v>72</v>
      </c>
      <c r="C85" s="30">
        <v>23</v>
      </c>
      <c r="D85" s="31">
        <v>50</v>
      </c>
      <c r="E85" s="30">
        <v>1</v>
      </c>
      <c r="F85" s="78">
        <v>17</v>
      </c>
      <c r="G85" s="31">
        <v>20</v>
      </c>
      <c r="H85" s="30">
        <v>20633</v>
      </c>
      <c r="I85" s="78">
        <v>32379</v>
      </c>
      <c r="J85" s="31">
        <v>80</v>
      </c>
      <c r="K85" s="30" t="s">
        <v>203</v>
      </c>
      <c r="L85" s="31" t="s">
        <v>178</v>
      </c>
      <c r="M85" s="30" t="s">
        <v>203</v>
      </c>
      <c r="N85" s="31" t="s">
        <v>178</v>
      </c>
    </row>
    <row r="86" spans="1:14" ht="12.7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</row>
    <row r="87" spans="1:14" ht="12.75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</row>
  </sheetData>
  <printOptions/>
  <pageMargins left="0.75" right="0.75" top="1" bottom="1" header="0.5" footer="0.5"/>
  <pageSetup horizontalDpi="600" verticalDpi="600" orientation="landscape" scale="55"/>
  <rowBreaks count="1" manualBreakCount="1">
    <brk id="2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Laura D. Goad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D. Goad</dc:creator>
  <cp:keywords/>
  <dc:description/>
  <cp:lastModifiedBy>Laura D. Goad</cp:lastModifiedBy>
  <cp:lastPrinted>2003-07-21T17:50:36Z</cp:lastPrinted>
  <dcterms:created xsi:type="dcterms:W3CDTF">2003-04-07T20:32:16Z</dcterms:created>
  <dcterms:modified xsi:type="dcterms:W3CDTF">2003-04-17T16:05:31Z</dcterms:modified>
  <cp:category/>
  <cp:version/>
  <cp:contentType/>
  <cp:contentStatus/>
</cp:coreProperties>
</file>